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50" windowWidth="19095" windowHeight="8415" tabRatio="768"/>
  </bookViews>
  <sheets>
    <sheet name="Documentation" sheetId="2" r:id="rId1"/>
    <sheet name="Charts" sheetId="3" r:id="rId2"/>
    <sheet name="Vostok_1990" sheetId="5" r:id="rId3"/>
    <sheet name="Vostok_2001" sheetId="6" r:id="rId4"/>
    <sheet name="Statistics" sheetId="8" r:id="rId5"/>
    <sheet name="Input_Data" sheetId="9" r:id="rId6"/>
    <sheet name="Periodograms" sheetId="10" r:id="rId7"/>
  </sheets>
  <definedNames>
    <definedName name="Cell_13">#REF!</definedName>
    <definedName name="Cell_4636">#REF!</definedName>
    <definedName name="Dust_Flux">Vostok_1990!$C$2:$C$1048576</definedName>
    <definedName name="DustConcentration">Vostok_2001!$C$2:$C$1048576</definedName>
    <definedName name="DustFlux">Vostok_1990!$C$2:$C$1048576</definedName>
    <definedName name="KyrBP" localSheetId="2">Vostok_1990!$B$2:$B$1048576</definedName>
    <definedName name="KyrBP">#REF!</definedName>
    <definedName name="KyrBP2">Vostok_2001!$B$2:$B$1048576</definedName>
    <definedName name="KyrBP3">#REF!</definedName>
    <definedName name="Peak_13">#REF!</definedName>
    <definedName name="Peak_4636">#REF!</definedName>
    <definedName name="Total_Sulfate">#REF!</definedName>
    <definedName name="Volcanic_Dust" localSheetId="2">Vostok_1990!#REF!</definedName>
    <definedName name="Volcanic_Dust_1" localSheetId="2">Vostok_1990!$A$1:$C$501</definedName>
    <definedName name="Volcanic_Sulfate">#REF!</definedName>
    <definedName name="VolcanicAerosol">#REF!</definedName>
    <definedName name="Vostok_Dust" localSheetId="3">Vostok_2001!$A$2:$C$523</definedName>
  </definedNames>
  <calcPr calcId="125725"/>
</workbook>
</file>

<file path=xl/calcChain.xml><?xml version="1.0" encoding="utf-8"?>
<calcChain xmlns="http://schemas.openxmlformats.org/spreadsheetml/2006/main">
  <c r="X118" i="5"/>
  <c r="Y118"/>
  <c r="Z118"/>
  <c r="AA118"/>
  <c r="X119"/>
  <c r="Y119"/>
  <c r="Z119"/>
  <c r="AA119"/>
  <c r="X120"/>
  <c r="Y120"/>
  <c r="Z120"/>
  <c r="AA120"/>
  <c r="X5"/>
  <c r="Y5"/>
  <c r="Z5" s="1"/>
  <c r="AA5"/>
  <c r="X6"/>
  <c r="Y6"/>
  <c r="Z6" s="1"/>
  <c r="AA6"/>
  <c r="Z98" i="6"/>
  <c r="AA98"/>
  <c r="AB98" s="1"/>
  <c r="AC98"/>
  <c r="Z99"/>
  <c r="AA99"/>
  <c r="AB99" s="1"/>
  <c r="Z13"/>
  <c r="AA13"/>
  <c r="AB13" s="1"/>
  <c r="Z14"/>
  <c r="AA14"/>
  <c r="AB14" s="1"/>
  <c r="T22"/>
  <c r="AL7" i="5"/>
  <c r="AM7"/>
  <c r="AN7" s="1"/>
  <c r="AO7"/>
  <c r="AL8"/>
  <c r="AM8"/>
  <c r="AN8" s="1"/>
  <c r="AO8"/>
  <c r="AL41"/>
  <c r="AM41"/>
  <c r="AN41"/>
  <c r="AO41"/>
  <c r="AL42"/>
  <c r="AM42"/>
  <c r="AN42"/>
  <c r="AO42"/>
  <c r="O17"/>
  <c r="O18"/>
  <c r="O19" s="1"/>
  <c r="O20" s="1"/>
  <c r="O21" s="1"/>
  <c r="O22" s="1"/>
  <c r="O23" s="1"/>
  <c r="O24" s="1"/>
  <c r="O25" s="1"/>
  <c r="O26" s="1"/>
  <c r="O27" s="1"/>
  <c r="O28" s="1"/>
  <c r="O29" s="1"/>
  <c r="O30" s="1"/>
  <c r="Q37"/>
  <c r="Q36"/>
  <c r="Q18"/>
  <c r="Q17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AT10"/>
  <c r="AT9"/>
  <c r="AT8"/>
  <c r="AT7"/>
  <c r="AT6"/>
  <c r="AT5"/>
  <c r="AT4"/>
  <c r="AT3"/>
  <c r="AT2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7"/>
  <c r="O2" i="6"/>
  <c r="P3"/>
  <c r="P4" s="1"/>
  <c r="P5" s="1"/>
  <c r="P6" s="1"/>
  <c r="P7" s="1"/>
  <c r="P8" s="1"/>
  <c r="P9" s="1"/>
  <c r="P10" s="1"/>
  <c r="P11" s="1"/>
  <c r="P12" s="1"/>
  <c r="P13" s="1"/>
  <c r="N2" i="5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V12" i="6"/>
  <c r="E12"/>
  <c r="AF3"/>
  <c r="AF4" s="1"/>
  <c r="AF5" s="1"/>
  <c r="AF6" s="1"/>
  <c r="AF7" s="1"/>
  <c r="AF8" s="1"/>
  <c r="AF9" s="1"/>
  <c r="AF10" s="1"/>
  <c r="AF11" s="1"/>
  <c r="AF12" s="1"/>
  <c r="AF13" s="1"/>
  <c r="AF14" s="1"/>
  <c r="AF15" s="1"/>
  <c r="AF16" s="1"/>
  <c r="AF17" s="1"/>
  <c r="AF18" s="1"/>
  <c r="AF19" s="1"/>
  <c r="AF20" s="1"/>
  <c r="X3"/>
  <c r="R3"/>
  <c r="R4" s="1"/>
  <c r="R5" s="1"/>
  <c r="R6" s="1"/>
  <c r="R7" s="1"/>
  <c r="R8" s="1"/>
  <c r="R9" s="1"/>
  <c r="R10" s="1"/>
  <c r="R11" s="1"/>
  <c r="R12" s="1"/>
  <c r="R13" s="1"/>
  <c r="R14" s="1"/>
  <c r="R15" s="1"/>
  <c r="R16" s="1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G3"/>
  <c r="G4" s="1"/>
  <c r="G5" s="1"/>
  <c r="AE2"/>
  <c r="W2"/>
  <c r="W3" s="1"/>
  <c r="W4" s="1"/>
  <c r="W5" s="1"/>
  <c r="Q2"/>
  <c r="F2"/>
  <c r="F3" s="1"/>
  <c r="F4" s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2"/>
  <c r="H328" i="5"/>
  <c r="AQ2"/>
  <c r="AJ3"/>
  <c r="AJ4" s="1"/>
  <c r="AJ5" s="1"/>
  <c r="AJ6" s="1"/>
  <c r="AJ7" s="1"/>
  <c r="AJ8" s="1"/>
  <c r="AJ9" s="1"/>
  <c r="AJ10" s="1"/>
  <c r="AJ11" s="1"/>
  <c r="AJ12" s="1"/>
  <c r="AJ13" s="1"/>
  <c r="AJ14" s="1"/>
  <c r="AJ15" s="1"/>
  <c r="AJ16" s="1"/>
  <c r="AJ17" s="1"/>
  <c r="AJ18" s="1"/>
  <c r="AJ19" s="1"/>
  <c r="AJ20" s="1"/>
  <c r="AJ21" s="1"/>
  <c r="AJ22" s="1"/>
  <c r="AJ23" s="1"/>
  <c r="AJ24" s="1"/>
  <c r="AJ25" s="1"/>
  <c r="AJ26" s="1"/>
  <c r="AJ27" s="1"/>
  <c r="AJ28" s="1"/>
  <c r="AJ29" s="1"/>
  <c r="AI2"/>
  <c r="AI3" s="1"/>
  <c r="AI4" s="1"/>
  <c r="AI5" s="1"/>
  <c r="AI6" s="1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R3"/>
  <c r="AR4" s="1"/>
  <c r="AR5" s="1"/>
  <c r="AR6" s="1"/>
  <c r="AR7" s="1"/>
  <c r="AR8" s="1"/>
  <c r="AR9" s="1"/>
  <c r="AR10" s="1"/>
  <c r="AR11" s="1"/>
  <c r="AR12" s="1"/>
  <c r="AR13" s="1"/>
  <c r="AR14" s="1"/>
  <c r="AR15" s="1"/>
  <c r="AR16" s="1"/>
  <c r="AR17" s="1"/>
  <c r="AR18" s="1"/>
  <c r="AR19" s="1"/>
  <c r="AR20" s="1"/>
  <c r="AR21" s="1"/>
  <c r="AR22" s="1"/>
  <c r="AR23" s="1"/>
  <c r="AR24" s="1"/>
  <c r="AR25" s="1"/>
  <c r="AR26" s="1"/>
  <c r="AR27" s="1"/>
  <c r="AC2"/>
  <c r="V3"/>
  <c r="V4" s="1"/>
  <c r="V5" s="1"/>
  <c r="V6" s="1"/>
  <c r="V7" s="1"/>
  <c r="V8" s="1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U2"/>
  <c r="U3" s="1"/>
  <c r="U4" s="1"/>
  <c r="F2"/>
  <c r="F3" s="1"/>
  <c r="F4" s="1"/>
  <c r="F5" s="1"/>
  <c r="F6" s="1"/>
  <c r="F7" s="1"/>
  <c r="G3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AD3"/>
  <c r="AC3" s="1"/>
  <c r="O3"/>
  <c r="O4" s="1"/>
  <c r="O5" s="1"/>
  <c r="O6" s="1"/>
  <c r="O7" s="1"/>
  <c r="O8" s="1"/>
  <c r="O9" s="1"/>
  <c r="O10" s="1"/>
  <c r="O11" s="1"/>
  <c r="O12" s="1"/>
  <c r="O13" s="1"/>
  <c r="O14" s="1"/>
  <c r="O15" s="1"/>
  <c r="O16" s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2"/>
  <c r="AC14" i="6" l="1"/>
  <c r="AC13"/>
  <c r="AC99"/>
  <c r="O11"/>
  <c r="O7"/>
  <c r="O3"/>
  <c r="O9"/>
  <c r="O5"/>
  <c r="O13"/>
  <c r="P14"/>
  <c r="O12"/>
  <c r="O10"/>
  <c r="O8"/>
  <c r="O6"/>
  <c r="O4"/>
  <c r="H3"/>
  <c r="AF21"/>
  <c r="AF22" s="1"/>
  <c r="R53"/>
  <c r="Q3"/>
  <c r="AE3"/>
  <c r="W6"/>
  <c r="F5"/>
  <c r="G6"/>
  <c r="Q5"/>
  <c r="Q4"/>
  <c r="X4"/>
  <c r="AD4" i="5"/>
  <c r="AD5" s="1"/>
  <c r="AD6" s="1"/>
  <c r="AD7" s="1"/>
  <c r="AD8" s="1"/>
  <c r="AD9" s="1"/>
  <c r="AD10" s="1"/>
  <c r="AD11" s="1"/>
  <c r="AD12" s="1"/>
  <c r="AD13" s="1"/>
  <c r="AD14" s="1"/>
  <c r="AD15" s="1"/>
  <c r="AD16" s="1"/>
  <c r="AD17" s="1"/>
  <c r="AD18" s="1"/>
  <c r="AD19" s="1"/>
  <c r="AC19" s="1"/>
  <c r="U5"/>
  <c r="W4" s="1"/>
  <c r="AI28"/>
  <c r="AI29" s="1"/>
  <c r="AK28" s="1"/>
  <c r="AQ27"/>
  <c r="AQ26"/>
  <c r="AQ24"/>
  <c r="AQ22"/>
  <c r="AQ20"/>
  <c r="AQ18"/>
  <c r="AQ16"/>
  <c r="AQ14"/>
  <c r="AQ12"/>
  <c r="AQ10"/>
  <c r="AQ8"/>
  <c r="AQ6"/>
  <c r="AQ4"/>
  <c r="AQ25"/>
  <c r="AQ23"/>
  <c r="AQ21"/>
  <c r="AQ19"/>
  <c r="AQ17"/>
  <c r="AQ15"/>
  <c r="AQ13"/>
  <c r="AQ11"/>
  <c r="AQ9"/>
  <c r="AQ7"/>
  <c r="AQ5"/>
  <c r="AQ3"/>
  <c r="AJ30"/>
  <c r="AI30"/>
  <c r="AR28"/>
  <c r="AQ28" s="1"/>
  <c r="AC14"/>
  <c r="AC12"/>
  <c r="AC10"/>
  <c r="AC8"/>
  <c r="AC6"/>
  <c r="AC4"/>
  <c r="AC17"/>
  <c r="AC15"/>
  <c r="AC13"/>
  <c r="AC11"/>
  <c r="AC9"/>
  <c r="AC7"/>
  <c r="AC5"/>
  <c r="V23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H11"/>
  <c r="N3"/>
  <c r="O14" i="6" l="1"/>
  <c r="P15"/>
  <c r="H4"/>
  <c r="AF23"/>
  <c r="R54"/>
  <c r="AE4"/>
  <c r="X5"/>
  <c r="Q6"/>
  <c r="G7"/>
  <c r="F6"/>
  <c r="H5" s="1"/>
  <c r="W7"/>
  <c r="AC16" i="5"/>
  <c r="AC18"/>
  <c r="AD20"/>
  <c r="AC20" s="1"/>
  <c r="H10"/>
  <c r="AK27"/>
  <c r="U6"/>
  <c r="W5" s="1"/>
  <c r="H9"/>
  <c r="H8"/>
  <c r="H7"/>
  <c r="AK29"/>
  <c r="AI31"/>
  <c r="AJ31"/>
  <c r="AR29"/>
  <c r="AQ29" s="1"/>
  <c r="AK5"/>
  <c r="V24"/>
  <c r="F35"/>
  <c r="H34" s="1"/>
  <c r="H12"/>
  <c r="N4"/>
  <c r="O15" i="6" l="1"/>
  <c r="P16"/>
  <c r="AF24"/>
  <c r="R55"/>
  <c r="W8"/>
  <c r="F7"/>
  <c r="H6" s="1"/>
  <c r="G8"/>
  <c r="Q7"/>
  <c r="X6"/>
  <c r="AE5"/>
  <c r="AD21" i="5"/>
  <c r="U7"/>
  <c r="W6" s="1"/>
  <c r="AJ32"/>
  <c r="AR30"/>
  <c r="AQ30" s="1"/>
  <c r="AI32"/>
  <c r="AK31"/>
  <c r="AK30"/>
  <c r="AL29"/>
  <c r="AL28"/>
  <c r="AK6"/>
  <c r="V25"/>
  <c r="F36"/>
  <c r="H35" s="1"/>
  <c r="G43"/>
  <c r="I11"/>
  <c r="H13"/>
  <c r="N5"/>
  <c r="O16" i="6" l="1"/>
  <c r="P17"/>
  <c r="AF25"/>
  <c r="R56"/>
  <c r="X7"/>
  <c r="AE6"/>
  <c r="G9"/>
  <c r="Q8"/>
  <c r="F8"/>
  <c r="W9"/>
  <c r="AD22" i="5"/>
  <c r="AC21"/>
  <c r="U8"/>
  <c r="W7"/>
  <c r="AI33"/>
  <c r="AK32" s="1"/>
  <c r="AR31"/>
  <c r="AQ31" s="1"/>
  <c r="AL30"/>
  <c r="AJ33"/>
  <c r="AK7"/>
  <c r="V26"/>
  <c r="F37"/>
  <c r="H36" s="1"/>
  <c r="G44"/>
  <c r="I12"/>
  <c r="H14"/>
  <c r="O31"/>
  <c r="N6"/>
  <c r="O17" i="6" l="1"/>
  <c r="P18"/>
  <c r="AF26"/>
  <c r="R57"/>
  <c r="F9"/>
  <c r="H8" s="1"/>
  <c r="G10"/>
  <c r="Q9"/>
  <c r="X8"/>
  <c r="AE7"/>
  <c r="W10"/>
  <c r="I13" i="5"/>
  <c r="AC22"/>
  <c r="AD23"/>
  <c r="U9"/>
  <c r="W8"/>
  <c r="AR32"/>
  <c r="AQ32" s="1"/>
  <c r="AJ34"/>
  <c r="AI34"/>
  <c r="AK33" s="1"/>
  <c r="AL31"/>
  <c r="AK8"/>
  <c r="V27"/>
  <c r="I35"/>
  <c r="F38"/>
  <c r="H37" s="1"/>
  <c r="G45"/>
  <c r="H15"/>
  <c r="O32"/>
  <c r="H16"/>
  <c r="N7"/>
  <c r="O18" i="6" l="1"/>
  <c r="P19"/>
  <c r="H7"/>
  <c r="AF27"/>
  <c r="R58"/>
  <c r="W11"/>
  <c r="X9"/>
  <c r="AE8"/>
  <c r="Q10"/>
  <c r="G11"/>
  <c r="F10"/>
  <c r="I36" i="5"/>
  <c r="X7"/>
  <c r="AC23"/>
  <c r="AD24"/>
  <c r="U10"/>
  <c r="AJ35"/>
  <c r="AK34"/>
  <c r="AI35"/>
  <c r="AR33"/>
  <c r="AQ33" s="1"/>
  <c r="AL32"/>
  <c r="AK9"/>
  <c r="V28"/>
  <c r="F39"/>
  <c r="H38" s="1"/>
  <c r="G46"/>
  <c r="J12"/>
  <c r="I14"/>
  <c r="J11"/>
  <c r="I15"/>
  <c r="O33"/>
  <c r="O34" s="1"/>
  <c r="N8"/>
  <c r="O19" i="6" l="1"/>
  <c r="P20"/>
  <c r="AF28"/>
  <c r="R59"/>
  <c r="W12"/>
  <c r="F11"/>
  <c r="G12"/>
  <c r="Q11"/>
  <c r="X10"/>
  <c r="AE9"/>
  <c r="I37" i="5"/>
  <c r="AC24"/>
  <c r="AD25"/>
  <c r="U11"/>
  <c r="W10"/>
  <c r="W9"/>
  <c r="AJ36"/>
  <c r="AR34"/>
  <c r="AQ34" s="1"/>
  <c r="AI36"/>
  <c r="AK35" s="1"/>
  <c r="AL33"/>
  <c r="AK10"/>
  <c r="V29"/>
  <c r="O35"/>
  <c r="N34"/>
  <c r="F40"/>
  <c r="H39" s="1"/>
  <c r="G47"/>
  <c r="H17"/>
  <c r="N9"/>
  <c r="O20" i="6" l="1"/>
  <c r="P21"/>
  <c r="H10"/>
  <c r="AF29"/>
  <c r="Y11"/>
  <c r="R60"/>
  <c r="X11"/>
  <c r="AE10"/>
  <c r="Q12"/>
  <c r="G13"/>
  <c r="F12"/>
  <c r="H11" s="1"/>
  <c r="W13"/>
  <c r="I38" i="5"/>
  <c r="J13"/>
  <c r="AD26"/>
  <c r="AC25"/>
  <c r="X8"/>
  <c r="X9"/>
  <c r="U12"/>
  <c r="W11"/>
  <c r="AM31"/>
  <c r="AL34"/>
  <c r="AI37"/>
  <c r="AR35"/>
  <c r="AQ35" s="1"/>
  <c r="AJ37"/>
  <c r="AK11"/>
  <c r="AL9"/>
  <c r="V30"/>
  <c r="N35"/>
  <c r="O36"/>
  <c r="F41"/>
  <c r="H40" s="1"/>
  <c r="G48"/>
  <c r="H18"/>
  <c r="I16"/>
  <c r="N10"/>
  <c r="O21" i="6" l="1"/>
  <c r="P22"/>
  <c r="H9"/>
  <c r="AF30"/>
  <c r="Y12"/>
  <c r="R61"/>
  <c r="F13"/>
  <c r="G14"/>
  <c r="Q13"/>
  <c r="AE11"/>
  <c r="X12"/>
  <c r="W14"/>
  <c r="Y7" i="5"/>
  <c r="AA7" s="1"/>
  <c r="J14"/>
  <c r="I39"/>
  <c r="AO31"/>
  <c r="AN31"/>
  <c r="AC26"/>
  <c r="AD27"/>
  <c r="X10"/>
  <c r="U13"/>
  <c r="W12"/>
  <c r="AI38"/>
  <c r="AK37" s="1"/>
  <c r="AJ38"/>
  <c r="AR36"/>
  <c r="AQ36" s="1"/>
  <c r="AK36"/>
  <c r="AK12"/>
  <c r="AL10"/>
  <c r="V31"/>
  <c r="O37"/>
  <c r="N36"/>
  <c r="F42"/>
  <c r="H41" s="1"/>
  <c r="G49"/>
  <c r="I17"/>
  <c r="H19"/>
  <c r="H20"/>
  <c r="N11"/>
  <c r="O22" i="6" l="1"/>
  <c r="P23"/>
  <c r="I10"/>
  <c r="H12"/>
  <c r="AF31"/>
  <c r="Y13"/>
  <c r="R62"/>
  <c r="W15"/>
  <c r="X13"/>
  <c r="AE12"/>
  <c r="Q14"/>
  <c r="G15"/>
  <c r="F14"/>
  <c r="I40" i="5"/>
  <c r="J15"/>
  <c r="AD28"/>
  <c r="AC27"/>
  <c r="Y8"/>
  <c r="AA8" s="1"/>
  <c r="X11"/>
  <c r="U14"/>
  <c r="W13"/>
  <c r="AM32"/>
  <c r="AL35"/>
  <c r="AL36"/>
  <c r="AR37"/>
  <c r="AQ37" s="1"/>
  <c r="AI39"/>
  <c r="AJ39"/>
  <c r="AM33"/>
  <c r="AK13"/>
  <c r="AL11"/>
  <c r="V32"/>
  <c r="O38"/>
  <c r="N37"/>
  <c r="F43"/>
  <c r="H42" s="1"/>
  <c r="G50"/>
  <c r="J16"/>
  <c r="I18"/>
  <c r="I19"/>
  <c r="N12"/>
  <c r="H21"/>
  <c r="O23" i="6" l="1"/>
  <c r="P24"/>
  <c r="I11"/>
  <c r="K10"/>
  <c r="H13"/>
  <c r="AF32"/>
  <c r="Y14"/>
  <c r="R63"/>
  <c r="F15"/>
  <c r="H14" s="1"/>
  <c r="G16"/>
  <c r="Q15"/>
  <c r="AE13"/>
  <c r="X14"/>
  <c r="W16"/>
  <c r="J38" i="5"/>
  <c r="AO33"/>
  <c r="AN33"/>
  <c r="AO32"/>
  <c r="AN32"/>
  <c r="AD29"/>
  <c r="AC28"/>
  <c r="X12"/>
  <c r="U15"/>
  <c r="Y9"/>
  <c r="AA9" s="1"/>
  <c r="AI40"/>
  <c r="AK39" s="1"/>
  <c r="AJ40"/>
  <c r="AR38"/>
  <c r="AQ38" s="1"/>
  <c r="AK38"/>
  <c r="AM9"/>
  <c r="AL12"/>
  <c r="V33"/>
  <c r="N38"/>
  <c r="O39"/>
  <c r="I41"/>
  <c r="F44"/>
  <c r="F45" s="1"/>
  <c r="H43"/>
  <c r="G51"/>
  <c r="N13"/>
  <c r="J17"/>
  <c r="I20"/>
  <c r="O24" i="6" l="1"/>
  <c r="P25"/>
  <c r="K11"/>
  <c r="I13"/>
  <c r="J10"/>
  <c r="I12"/>
  <c r="AF33"/>
  <c r="Y15"/>
  <c r="R64"/>
  <c r="W17"/>
  <c r="X15"/>
  <c r="AE14"/>
  <c r="G17"/>
  <c r="Q16"/>
  <c r="F16"/>
  <c r="AO9" i="5"/>
  <c r="AN9"/>
  <c r="AC29"/>
  <c r="AD30"/>
  <c r="U16"/>
  <c r="W15"/>
  <c r="W14"/>
  <c r="AM34"/>
  <c r="AL37"/>
  <c r="AL38"/>
  <c r="AR39"/>
  <c r="AQ39" s="1"/>
  <c r="AI41"/>
  <c r="AK40" s="1"/>
  <c r="AJ41"/>
  <c r="AM35"/>
  <c r="AK15"/>
  <c r="AK14"/>
  <c r="V34"/>
  <c r="N39"/>
  <c r="O40"/>
  <c r="J39"/>
  <c r="H44"/>
  <c r="F46"/>
  <c r="F47" s="1"/>
  <c r="H45"/>
  <c r="I42"/>
  <c r="I43"/>
  <c r="G52"/>
  <c r="H22"/>
  <c r="N14"/>
  <c r="O25" i="6" l="1"/>
  <c r="P26"/>
  <c r="K12"/>
  <c r="M10"/>
  <c r="L10"/>
  <c r="K13"/>
  <c r="AF34"/>
  <c r="Y16"/>
  <c r="R65"/>
  <c r="F17"/>
  <c r="G18"/>
  <c r="Q17"/>
  <c r="X16"/>
  <c r="AE15"/>
  <c r="W18"/>
  <c r="AO35" i="5"/>
  <c r="AN35"/>
  <c r="AO34"/>
  <c r="AN34"/>
  <c r="AC30"/>
  <c r="AD31"/>
  <c r="Y10"/>
  <c r="AA10" s="1"/>
  <c r="Y11"/>
  <c r="AA11" s="1"/>
  <c r="X14"/>
  <c r="X13"/>
  <c r="U17"/>
  <c r="W16"/>
  <c r="AM36"/>
  <c r="AR40"/>
  <c r="AQ40" s="1"/>
  <c r="AJ42"/>
  <c r="AI42"/>
  <c r="AK41" s="1"/>
  <c r="AL39"/>
  <c r="AM11"/>
  <c r="AM10"/>
  <c r="AL14"/>
  <c r="AL13"/>
  <c r="AK16"/>
  <c r="V35"/>
  <c r="O41"/>
  <c r="N40"/>
  <c r="I44"/>
  <c r="H46"/>
  <c r="F48"/>
  <c r="H47" s="1"/>
  <c r="J40"/>
  <c r="J41"/>
  <c r="G53"/>
  <c r="H23"/>
  <c r="J18"/>
  <c r="I21"/>
  <c r="N15"/>
  <c r="O26" i="6" l="1"/>
  <c r="P27"/>
  <c r="H16"/>
  <c r="AF35"/>
  <c r="Z15"/>
  <c r="Y17"/>
  <c r="Z16" s="1"/>
  <c r="R66"/>
  <c r="W19"/>
  <c r="W20" s="1"/>
  <c r="W21" s="1"/>
  <c r="X17"/>
  <c r="AE16"/>
  <c r="G19"/>
  <c r="Q18"/>
  <c r="F18"/>
  <c r="AO11" i="5"/>
  <c r="AN11"/>
  <c r="J42"/>
  <c r="AO10"/>
  <c r="AN10"/>
  <c r="AO36"/>
  <c r="AN36"/>
  <c r="J43"/>
  <c r="AC31"/>
  <c r="AD32"/>
  <c r="U18"/>
  <c r="W17"/>
  <c r="X15"/>
  <c r="Y12"/>
  <c r="AA12" s="1"/>
  <c r="AM37"/>
  <c r="AJ43"/>
  <c r="AI43"/>
  <c r="AR41"/>
  <c r="AQ41" s="1"/>
  <c r="AL40"/>
  <c r="AM12"/>
  <c r="AL15"/>
  <c r="AK17"/>
  <c r="V36"/>
  <c r="N41"/>
  <c r="O42"/>
  <c r="H48"/>
  <c r="F49"/>
  <c r="F50" s="1"/>
  <c r="H49" s="1"/>
  <c r="I45"/>
  <c r="I46"/>
  <c r="F51"/>
  <c r="G54"/>
  <c r="H25"/>
  <c r="J19"/>
  <c r="I22"/>
  <c r="H24"/>
  <c r="N16"/>
  <c r="O27" i="6" l="1"/>
  <c r="P28"/>
  <c r="H15"/>
  <c r="Y20"/>
  <c r="W22"/>
  <c r="W23" s="1"/>
  <c r="Y21"/>
  <c r="H17"/>
  <c r="AF36"/>
  <c r="Y18"/>
  <c r="R67"/>
  <c r="F19"/>
  <c r="Q19"/>
  <c r="G20"/>
  <c r="X18"/>
  <c r="AE17"/>
  <c r="AO37" i="5"/>
  <c r="AN37"/>
  <c r="J44"/>
  <c r="AO12"/>
  <c r="AN12"/>
  <c r="AD33"/>
  <c r="AC32"/>
  <c r="U19"/>
  <c r="U20" s="1"/>
  <c r="W18"/>
  <c r="X16"/>
  <c r="Y13"/>
  <c r="AA13" s="1"/>
  <c r="I47"/>
  <c r="I48"/>
  <c r="AI44"/>
  <c r="AK43" s="1"/>
  <c r="AR42"/>
  <c r="AQ42" s="1"/>
  <c r="AJ44"/>
  <c r="AK42"/>
  <c r="AK18"/>
  <c r="AM13"/>
  <c r="AL16"/>
  <c r="V37"/>
  <c r="N42"/>
  <c r="O43"/>
  <c r="J45"/>
  <c r="G55"/>
  <c r="F52"/>
  <c r="H51" s="1"/>
  <c r="H50"/>
  <c r="H26"/>
  <c r="J20"/>
  <c r="I23"/>
  <c r="N17"/>
  <c r="J21"/>
  <c r="I24"/>
  <c r="O28" i="6" l="1"/>
  <c r="P29"/>
  <c r="Y22"/>
  <c r="W24"/>
  <c r="Y23"/>
  <c r="I16"/>
  <c r="I15"/>
  <c r="J13"/>
  <c r="I14"/>
  <c r="J12"/>
  <c r="J11"/>
  <c r="H19"/>
  <c r="H18"/>
  <c r="AF37"/>
  <c r="Z17"/>
  <c r="Y19"/>
  <c r="R68"/>
  <c r="AE18"/>
  <c r="X19"/>
  <c r="X20" s="1"/>
  <c r="Q20"/>
  <c r="G21"/>
  <c r="F20"/>
  <c r="AO13" i="5"/>
  <c r="AN13"/>
  <c r="X17"/>
  <c r="AC33"/>
  <c r="AD34"/>
  <c r="W19"/>
  <c r="U21"/>
  <c r="Y14"/>
  <c r="AA14" s="1"/>
  <c r="AJ45"/>
  <c r="AM38"/>
  <c r="AR43"/>
  <c r="AQ43" s="1"/>
  <c r="AI45"/>
  <c r="AM39"/>
  <c r="AK19"/>
  <c r="AL17"/>
  <c r="AM14"/>
  <c r="V38"/>
  <c r="O44"/>
  <c r="N43"/>
  <c r="J46"/>
  <c r="I50"/>
  <c r="I49"/>
  <c r="F53"/>
  <c r="H52" s="1"/>
  <c r="G56"/>
  <c r="J47"/>
  <c r="H28"/>
  <c r="H27"/>
  <c r="N18"/>
  <c r="O29" i="6" l="1"/>
  <c r="P30"/>
  <c r="Z22"/>
  <c r="Z21"/>
  <c r="X21"/>
  <c r="AE20"/>
  <c r="M11"/>
  <c r="L11"/>
  <c r="K14"/>
  <c r="K16"/>
  <c r="M12"/>
  <c r="L12"/>
  <c r="M13"/>
  <c r="L13"/>
  <c r="W25"/>
  <c r="I18"/>
  <c r="J14"/>
  <c r="M14" s="1"/>
  <c r="I17"/>
  <c r="J15"/>
  <c r="M15" s="1"/>
  <c r="K15"/>
  <c r="K18"/>
  <c r="AF38"/>
  <c r="Z20"/>
  <c r="AA15"/>
  <c r="AC15" s="1"/>
  <c r="Z18"/>
  <c r="R69"/>
  <c r="F21"/>
  <c r="AE19"/>
  <c r="Q21"/>
  <c r="G22"/>
  <c r="AO14" i="5"/>
  <c r="AN14"/>
  <c r="AO38"/>
  <c r="AN38"/>
  <c r="I26"/>
  <c r="AO39"/>
  <c r="AN39"/>
  <c r="AD35"/>
  <c r="AC34"/>
  <c r="W20"/>
  <c r="U22"/>
  <c r="Y15"/>
  <c r="AA15" s="1"/>
  <c r="X18"/>
  <c r="AI46"/>
  <c r="AJ46"/>
  <c r="AR44"/>
  <c r="AQ44" s="1"/>
  <c r="AK44"/>
  <c r="AM15"/>
  <c r="AK20"/>
  <c r="AL18"/>
  <c r="V39"/>
  <c r="O45"/>
  <c r="N44"/>
  <c r="J48"/>
  <c r="G57"/>
  <c r="F54"/>
  <c r="H53" s="1"/>
  <c r="I51"/>
  <c r="H29"/>
  <c r="I27"/>
  <c r="N19"/>
  <c r="J22"/>
  <c r="I25"/>
  <c r="J23"/>
  <c r="O30" i="6" l="1"/>
  <c r="P31"/>
  <c r="K17"/>
  <c r="W26"/>
  <c r="Y25"/>
  <c r="H20"/>
  <c r="L14"/>
  <c r="X22"/>
  <c r="AE21"/>
  <c r="L15"/>
  <c r="Y24"/>
  <c r="AF39"/>
  <c r="AA16"/>
  <c r="AC16" s="1"/>
  <c r="Z19"/>
  <c r="AB15"/>
  <c r="AA17"/>
  <c r="AC17" s="1"/>
  <c r="R70"/>
  <c r="G23"/>
  <c r="Q22"/>
  <c r="F22"/>
  <c r="AO15" i="5"/>
  <c r="AN15"/>
  <c r="AD36"/>
  <c r="AC35"/>
  <c r="W21"/>
  <c r="U23"/>
  <c r="W22"/>
  <c r="Y16"/>
  <c r="AA16" s="1"/>
  <c r="X19"/>
  <c r="AM40"/>
  <c r="AR45"/>
  <c r="AQ45" s="1"/>
  <c r="AI47"/>
  <c r="AJ47"/>
  <c r="AM16"/>
  <c r="AK21"/>
  <c r="AL19"/>
  <c r="V40"/>
  <c r="O46"/>
  <c r="N45"/>
  <c r="F55"/>
  <c r="H54" s="1"/>
  <c r="G58"/>
  <c r="I52"/>
  <c r="J49"/>
  <c r="H30"/>
  <c r="I28"/>
  <c r="N20"/>
  <c r="J25"/>
  <c r="J24"/>
  <c r="O31" i="6" l="1"/>
  <c r="P32"/>
  <c r="I19"/>
  <c r="J16"/>
  <c r="Y26"/>
  <c r="Z25" s="1"/>
  <c r="W27"/>
  <c r="H21"/>
  <c r="Z23"/>
  <c r="AA21"/>
  <c r="Z24"/>
  <c r="AA20"/>
  <c r="X23"/>
  <c r="AE22"/>
  <c r="AF40"/>
  <c r="AB17"/>
  <c r="AB16"/>
  <c r="R71"/>
  <c r="F23"/>
  <c r="G24"/>
  <c r="Q23"/>
  <c r="X20" i="5"/>
  <c r="AO16"/>
  <c r="AN16"/>
  <c r="AO40"/>
  <c r="AN40"/>
  <c r="AD37"/>
  <c r="AC36"/>
  <c r="U24"/>
  <c r="Y17"/>
  <c r="AA17" s="1"/>
  <c r="X21"/>
  <c r="Y18"/>
  <c r="AA18" s="1"/>
  <c r="AI48"/>
  <c r="AJ48"/>
  <c r="AR46"/>
  <c r="AQ46" s="1"/>
  <c r="AK22"/>
  <c r="AL20"/>
  <c r="AM17"/>
  <c r="V41"/>
  <c r="N46"/>
  <c r="O47"/>
  <c r="G59"/>
  <c r="F56"/>
  <c r="H55" s="1"/>
  <c r="I53"/>
  <c r="J50"/>
  <c r="J26"/>
  <c r="H31"/>
  <c r="I29"/>
  <c r="N21"/>
  <c r="O32" i="6" l="1"/>
  <c r="P33"/>
  <c r="AA22"/>
  <c r="X24"/>
  <c r="AE23"/>
  <c r="Y27"/>
  <c r="W28"/>
  <c r="M16"/>
  <c r="L16"/>
  <c r="K19"/>
  <c r="J17"/>
  <c r="AC20"/>
  <c r="AB20"/>
  <c r="AC21"/>
  <c r="AB21"/>
  <c r="AC22"/>
  <c r="AB22"/>
  <c r="H22"/>
  <c r="I21" s="1"/>
  <c r="I20"/>
  <c r="AF41"/>
  <c r="AA18"/>
  <c r="AC18" s="1"/>
  <c r="R72"/>
  <c r="G25"/>
  <c r="Q24"/>
  <c r="F24"/>
  <c r="AO17" i="5"/>
  <c r="AN17"/>
  <c r="AC37"/>
  <c r="AD38"/>
  <c r="U25"/>
  <c r="W24"/>
  <c r="W23"/>
  <c r="AJ49"/>
  <c r="AR47"/>
  <c r="AQ47" s="1"/>
  <c r="AI49"/>
  <c r="AK23"/>
  <c r="AL21"/>
  <c r="AM18"/>
  <c r="V42"/>
  <c r="O48"/>
  <c r="N47"/>
  <c r="I30"/>
  <c r="J51"/>
  <c r="F57"/>
  <c r="H56" s="1"/>
  <c r="G60"/>
  <c r="I54"/>
  <c r="H32"/>
  <c r="J27"/>
  <c r="N22"/>
  <c r="O33" i="6" l="1"/>
  <c r="P34"/>
  <c r="K21"/>
  <c r="AA23"/>
  <c r="Z26"/>
  <c r="X25"/>
  <c r="AE24"/>
  <c r="M17"/>
  <c r="L17"/>
  <c r="K20"/>
  <c r="W29"/>
  <c r="Y28"/>
  <c r="H23"/>
  <c r="I22" s="1"/>
  <c r="Z27"/>
  <c r="J18"/>
  <c r="AF42"/>
  <c r="AA19"/>
  <c r="AC19" s="1"/>
  <c r="AB18"/>
  <c r="R73"/>
  <c r="F25"/>
  <c r="G26"/>
  <c r="Q25"/>
  <c r="AO18" i="5"/>
  <c r="AN18"/>
  <c r="AC38"/>
  <c r="AD39"/>
  <c r="X23"/>
  <c r="X22"/>
  <c r="Y19"/>
  <c r="AA19" s="1"/>
  <c r="U26"/>
  <c r="W25" s="1"/>
  <c r="Y20"/>
  <c r="AA20" s="1"/>
  <c r="AR48"/>
  <c r="AQ48" s="1"/>
  <c r="AM19"/>
  <c r="AK24"/>
  <c r="AL22"/>
  <c r="V43"/>
  <c r="O49"/>
  <c r="N48"/>
  <c r="G61"/>
  <c r="F58"/>
  <c r="H57" s="1"/>
  <c r="I55"/>
  <c r="J52"/>
  <c r="H33"/>
  <c r="I31"/>
  <c r="J28"/>
  <c r="N23"/>
  <c r="O34" i="6" l="1"/>
  <c r="P35"/>
  <c r="X26"/>
  <c r="AE25"/>
  <c r="AA24"/>
  <c r="M18"/>
  <c r="L18"/>
  <c r="J19"/>
  <c r="W30"/>
  <c r="Y29"/>
  <c r="AC23"/>
  <c r="AB23"/>
  <c r="H24"/>
  <c r="K22"/>
  <c r="AF43"/>
  <c r="AB19"/>
  <c r="R74"/>
  <c r="Q26"/>
  <c r="G27"/>
  <c r="F26"/>
  <c r="J35" i="5"/>
  <c r="AO19"/>
  <c r="AN19"/>
  <c r="X24"/>
  <c r="AD40"/>
  <c r="AC39"/>
  <c r="U27"/>
  <c r="W26"/>
  <c r="Y21"/>
  <c r="AA21" s="1"/>
  <c r="AR49"/>
  <c r="AQ49" s="1"/>
  <c r="AK25"/>
  <c r="AL23"/>
  <c r="AM20"/>
  <c r="V44"/>
  <c r="O50"/>
  <c r="N49"/>
  <c r="J34"/>
  <c r="J36"/>
  <c r="J53"/>
  <c r="I34"/>
  <c r="J37"/>
  <c r="F59"/>
  <c r="H58" s="1"/>
  <c r="G62"/>
  <c r="I56"/>
  <c r="J29"/>
  <c r="I32"/>
  <c r="N24"/>
  <c r="O35" i="6" l="1"/>
  <c r="P36"/>
  <c r="M19"/>
  <c r="L19"/>
  <c r="AC24"/>
  <c r="AB24"/>
  <c r="H26"/>
  <c r="J20"/>
  <c r="W31"/>
  <c r="Y30"/>
  <c r="X27"/>
  <c r="AE26"/>
  <c r="H25"/>
  <c r="I23"/>
  <c r="Z28"/>
  <c r="AA25"/>
  <c r="Z29"/>
  <c r="AF44"/>
  <c r="AF45" s="1"/>
  <c r="R75"/>
  <c r="G28"/>
  <c r="Q27"/>
  <c r="F27"/>
  <c r="Y22" i="5"/>
  <c r="AA22" s="1"/>
  <c r="AO20"/>
  <c r="AN20"/>
  <c r="AC40"/>
  <c r="AD41"/>
  <c r="U28"/>
  <c r="W27"/>
  <c r="X25"/>
  <c r="AM21"/>
  <c r="AL24"/>
  <c r="AK26"/>
  <c r="V45"/>
  <c r="N50"/>
  <c r="O51"/>
  <c r="J54"/>
  <c r="G63"/>
  <c r="F60"/>
  <c r="H59" s="1"/>
  <c r="I57"/>
  <c r="N26"/>
  <c r="J31"/>
  <c r="I33"/>
  <c r="J30"/>
  <c r="N25"/>
  <c r="O36" i="6" l="1"/>
  <c r="P37"/>
  <c r="I25"/>
  <c r="K25"/>
  <c r="J21"/>
  <c r="AC25"/>
  <c r="AB25"/>
  <c r="AA26"/>
  <c r="M20"/>
  <c r="L20"/>
  <c r="K23"/>
  <c r="X28"/>
  <c r="AE27"/>
  <c r="W32"/>
  <c r="J22"/>
  <c r="I24"/>
  <c r="AF46"/>
  <c r="R76"/>
  <c r="F28"/>
  <c r="H27" s="1"/>
  <c r="G29"/>
  <c r="Q28"/>
  <c r="AO21" i="5"/>
  <c r="AN21"/>
  <c r="AD42"/>
  <c r="AC41"/>
  <c r="Y23"/>
  <c r="AA23" s="1"/>
  <c r="X26"/>
  <c r="U29"/>
  <c r="AL27"/>
  <c r="AN27" s="1"/>
  <c r="AM28"/>
  <c r="AM30"/>
  <c r="AM27"/>
  <c r="AO27" s="1"/>
  <c r="AM29"/>
  <c r="AM22"/>
  <c r="AL25"/>
  <c r="V46"/>
  <c r="O52"/>
  <c r="N51"/>
  <c r="F61"/>
  <c r="G64"/>
  <c r="I58"/>
  <c r="J55"/>
  <c r="N27"/>
  <c r="O37" i="6" l="1"/>
  <c r="P38"/>
  <c r="J23"/>
  <c r="I26"/>
  <c r="W33"/>
  <c r="Y32" s="1"/>
  <c r="M22"/>
  <c r="L22"/>
  <c r="X29"/>
  <c r="AE28"/>
  <c r="AC26"/>
  <c r="AB26"/>
  <c r="K24"/>
  <c r="M21"/>
  <c r="L21"/>
  <c r="Y31"/>
  <c r="AF47"/>
  <c r="R77"/>
  <c r="G30"/>
  <c r="Q29"/>
  <c r="F29"/>
  <c r="AO29" i="5"/>
  <c r="AN29"/>
  <c r="AO30"/>
  <c r="AN30"/>
  <c r="AO22"/>
  <c r="AN22"/>
  <c r="AO28"/>
  <c r="AN28"/>
  <c r="AD43"/>
  <c r="AC42"/>
  <c r="U30"/>
  <c r="U31" s="1"/>
  <c r="W29"/>
  <c r="W28"/>
  <c r="AM23"/>
  <c r="AL26"/>
  <c r="V47"/>
  <c r="O53"/>
  <c r="N52"/>
  <c r="G65"/>
  <c r="F62"/>
  <c r="H61" s="1"/>
  <c r="H60"/>
  <c r="N28"/>
  <c r="J32"/>
  <c r="J33"/>
  <c r="O38" i="6" l="1"/>
  <c r="P39"/>
  <c r="AA28"/>
  <c r="X30"/>
  <c r="AE29"/>
  <c r="H28"/>
  <c r="AA27"/>
  <c r="Z30"/>
  <c r="Z31"/>
  <c r="Y33"/>
  <c r="W34"/>
  <c r="K26"/>
  <c r="M23"/>
  <c r="L23"/>
  <c r="AF48"/>
  <c r="R78"/>
  <c r="F30"/>
  <c r="H29" s="1"/>
  <c r="Q30"/>
  <c r="G31"/>
  <c r="AO23" i="5"/>
  <c r="AN23"/>
  <c r="AD44"/>
  <c r="AC43"/>
  <c r="Y24"/>
  <c r="AA24" s="1"/>
  <c r="X27"/>
  <c r="X28"/>
  <c r="Y25"/>
  <c r="AA25" s="1"/>
  <c r="W30"/>
  <c r="U32"/>
  <c r="AM24"/>
  <c r="AH6"/>
  <c r="AM25"/>
  <c r="AM26"/>
  <c r="AO26" s="1"/>
  <c r="V48"/>
  <c r="N53"/>
  <c r="O54"/>
  <c r="J56"/>
  <c r="I59"/>
  <c r="I60"/>
  <c r="F63"/>
  <c r="G66"/>
  <c r="J57"/>
  <c r="N29"/>
  <c r="O39" i="6" l="1"/>
  <c r="P40"/>
  <c r="J25"/>
  <c r="AA29"/>
  <c r="AC27"/>
  <c r="AB27"/>
  <c r="W35"/>
  <c r="Y34"/>
  <c r="X31"/>
  <c r="AE30"/>
  <c r="Z32"/>
  <c r="J24"/>
  <c r="I27"/>
  <c r="I28"/>
  <c r="AC28"/>
  <c r="AB28"/>
  <c r="AF49"/>
  <c r="R79"/>
  <c r="G32"/>
  <c r="Q31"/>
  <c r="F31"/>
  <c r="H30" s="1"/>
  <c r="AN26" i="5"/>
  <c r="AO25"/>
  <c r="AN25"/>
  <c r="AO24"/>
  <c r="AN24"/>
  <c r="AT25" s="1"/>
  <c r="AD45"/>
  <c r="AC44"/>
  <c r="Y26"/>
  <c r="AA26" s="1"/>
  <c r="X29"/>
  <c r="W31"/>
  <c r="U33"/>
  <c r="AH9"/>
  <c r="V49"/>
  <c r="N54"/>
  <c r="O55"/>
  <c r="G67"/>
  <c r="F64"/>
  <c r="H63" s="1"/>
  <c r="H62"/>
  <c r="N30"/>
  <c r="O40" i="6" l="1"/>
  <c r="P41"/>
  <c r="J26"/>
  <c r="I29"/>
  <c r="K27"/>
  <c r="M24"/>
  <c r="L24"/>
  <c r="X32"/>
  <c r="AE31"/>
  <c r="Y35"/>
  <c r="W36"/>
  <c r="K28"/>
  <c r="Z33"/>
  <c r="AA30"/>
  <c r="AC29"/>
  <c r="AB29"/>
  <c r="M25"/>
  <c r="L25"/>
  <c r="AF50"/>
  <c r="R80"/>
  <c r="F32"/>
  <c r="H31" s="1"/>
  <c r="Q32"/>
  <c r="G33"/>
  <c r="X30" i="5"/>
  <c r="AT22"/>
  <c r="AC45"/>
  <c r="AD46"/>
  <c r="U34"/>
  <c r="W33"/>
  <c r="Y27"/>
  <c r="AA27" s="1"/>
  <c r="W32"/>
  <c r="V50"/>
  <c r="N55"/>
  <c r="O56"/>
  <c r="J58"/>
  <c r="I61"/>
  <c r="I62"/>
  <c r="F65"/>
  <c r="H64" s="1"/>
  <c r="G68"/>
  <c r="J59"/>
  <c r="N31"/>
  <c r="O41" i="6" l="1"/>
  <c r="P42"/>
  <c r="J27"/>
  <c r="AC30"/>
  <c r="AB30"/>
  <c r="AA31"/>
  <c r="X33"/>
  <c r="AE32"/>
  <c r="K29"/>
  <c r="Y36"/>
  <c r="W37"/>
  <c r="M26"/>
  <c r="L26"/>
  <c r="Z34"/>
  <c r="I30"/>
  <c r="AF51"/>
  <c r="R81"/>
  <c r="G34"/>
  <c r="Q33"/>
  <c r="F33"/>
  <c r="AD47" i="5"/>
  <c r="AC46"/>
  <c r="Y28"/>
  <c r="AA28" s="1"/>
  <c r="W34"/>
  <c r="U35"/>
  <c r="X32"/>
  <c r="Y29"/>
  <c r="AA29" s="1"/>
  <c r="X31"/>
  <c r="V51"/>
  <c r="O57"/>
  <c r="N56"/>
  <c r="J60"/>
  <c r="I63"/>
  <c r="G69"/>
  <c r="F66"/>
  <c r="H65"/>
  <c r="N32"/>
  <c r="O42" i="6" l="1"/>
  <c r="P43"/>
  <c r="AA32"/>
  <c r="X34"/>
  <c r="AE33"/>
  <c r="Z35"/>
  <c r="K30"/>
  <c r="W38"/>
  <c r="Y37"/>
  <c r="AC31"/>
  <c r="AB31"/>
  <c r="M27"/>
  <c r="L27"/>
  <c r="AF52"/>
  <c r="R82"/>
  <c r="F34"/>
  <c r="Q34"/>
  <c r="G35"/>
  <c r="AD48" i="5"/>
  <c r="AC47"/>
  <c r="Y30"/>
  <c r="AA30" s="1"/>
  <c r="X33"/>
  <c r="U36"/>
  <c r="U37" s="1"/>
  <c r="V52"/>
  <c r="O58"/>
  <c r="N57"/>
  <c r="J61"/>
  <c r="F67"/>
  <c r="H66" s="1"/>
  <c r="G70"/>
  <c r="I64"/>
  <c r="N33"/>
  <c r="O43" i="6" l="1"/>
  <c r="P44"/>
  <c r="W39"/>
  <c r="Y38"/>
  <c r="X35"/>
  <c r="AE34"/>
  <c r="Z36"/>
  <c r="AA33"/>
  <c r="AC32"/>
  <c r="AB32"/>
  <c r="AF53"/>
  <c r="H33"/>
  <c r="R83"/>
  <c r="G36"/>
  <c r="Q35"/>
  <c r="F35"/>
  <c r="H34" s="1"/>
  <c r="AD49" i="5"/>
  <c r="AC48"/>
  <c r="W35"/>
  <c r="W36"/>
  <c r="U38"/>
  <c r="W37" s="1"/>
  <c r="V53"/>
  <c r="N58"/>
  <c r="O59"/>
  <c r="G71"/>
  <c r="F68"/>
  <c r="H67" s="1"/>
  <c r="I65"/>
  <c r="J62"/>
  <c r="O44" i="6" l="1"/>
  <c r="P45"/>
  <c r="AA34"/>
  <c r="H32"/>
  <c r="J29" s="1"/>
  <c r="J30"/>
  <c r="AC33"/>
  <c r="AB33"/>
  <c r="X36"/>
  <c r="AE35"/>
  <c r="W40"/>
  <c r="Y39" s="1"/>
  <c r="Z37"/>
  <c r="AF54"/>
  <c r="R84"/>
  <c r="I33"/>
  <c r="I32"/>
  <c r="F36"/>
  <c r="G37"/>
  <c r="Q36"/>
  <c r="X34" i="5"/>
  <c r="AC49"/>
  <c r="AD50"/>
  <c r="Y31"/>
  <c r="AA31" s="1"/>
  <c r="X35"/>
  <c r="Y33"/>
  <c r="AA33" s="1"/>
  <c r="X36"/>
  <c r="U39"/>
  <c r="W38" s="1"/>
  <c r="Y32"/>
  <c r="AA32" s="1"/>
  <c r="V54"/>
  <c r="O60"/>
  <c r="N59"/>
  <c r="J63"/>
  <c r="F69"/>
  <c r="H68" s="1"/>
  <c r="G72"/>
  <c r="I66"/>
  <c r="O45" i="6" l="1"/>
  <c r="P46"/>
  <c r="AA35"/>
  <c r="Z38"/>
  <c r="M29"/>
  <c r="L29"/>
  <c r="X37"/>
  <c r="AE36"/>
  <c r="W41"/>
  <c r="Y40"/>
  <c r="M30"/>
  <c r="L30"/>
  <c r="K32"/>
  <c r="J28"/>
  <c r="I31"/>
  <c r="AC34"/>
  <c r="AB34"/>
  <c r="K33"/>
  <c r="AF55"/>
  <c r="H35"/>
  <c r="R85"/>
  <c r="Q37"/>
  <c r="G38"/>
  <c r="F37"/>
  <c r="X37" i="5"/>
  <c r="AD51"/>
  <c r="AC50"/>
  <c r="Y34"/>
  <c r="AA34" s="1"/>
  <c r="U40"/>
  <c r="W39" s="1"/>
  <c r="V55"/>
  <c r="O61"/>
  <c r="N60"/>
  <c r="J64"/>
  <c r="G73"/>
  <c r="F70"/>
  <c r="H69" s="1"/>
  <c r="I67"/>
  <c r="O46" i="6" l="1"/>
  <c r="P47"/>
  <c r="M28"/>
  <c r="L28"/>
  <c r="K31"/>
  <c r="W42"/>
  <c r="Y41"/>
  <c r="X38"/>
  <c r="AE37"/>
  <c r="Z39"/>
  <c r="AA36"/>
  <c r="AC35"/>
  <c r="AB35"/>
  <c r="AF56"/>
  <c r="H36"/>
  <c r="R86"/>
  <c r="I34"/>
  <c r="J31"/>
  <c r="M31" s="1"/>
  <c r="F38"/>
  <c r="G39"/>
  <c r="Q38"/>
  <c r="AC51" i="5"/>
  <c r="AD52"/>
  <c r="U41"/>
  <c r="W40"/>
  <c r="Y35"/>
  <c r="AA35" s="1"/>
  <c r="X38"/>
  <c r="V56"/>
  <c r="N61"/>
  <c r="O62"/>
  <c r="F71"/>
  <c r="H70" s="1"/>
  <c r="G74"/>
  <c r="I68"/>
  <c r="J65"/>
  <c r="O47" i="6" l="1"/>
  <c r="P48"/>
  <c r="AA37"/>
  <c r="K34"/>
  <c r="I35"/>
  <c r="AC36"/>
  <c r="AB36"/>
  <c r="X39"/>
  <c r="AE38"/>
  <c r="Y42"/>
  <c r="W43"/>
  <c r="Z40"/>
  <c r="L31"/>
  <c r="AF57"/>
  <c r="H37"/>
  <c r="R87"/>
  <c r="J32"/>
  <c r="Q39"/>
  <c r="G40"/>
  <c r="F39"/>
  <c r="AD53" i="5"/>
  <c r="AC52"/>
  <c r="Y36"/>
  <c r="AA36" s="1"/>
  <c r="X39"/>
  <c r="U42"/>
  <c r="U43" s="1"/>
  <c r="W41"/>
  <c r="V57"/>
  <c r="O63"/>
  <c r="N62"/>
  <c r="G75"/>
  <c r="F72"/>
  <c r="H71" s="1"/>
  <c r="I69"/>
  <c r="J66"/>
  <c r="O48" i="6" l="1"/>
  <c r="P49"/>
  <c r="I36"/>
  <c r="Y43"/>
  <c r="W44"/>
  <c r="Z41"/>
  <c r="M32"/>
  <c r="L32"/>
  <c r="AA38"/>
  <c r="X40"/>
  <c r="AE39"/>
  <c r="K35"/>
  <c r="AC37"/>
  <c r="AB37"/>
  <c r="J33"/>
  <c r="AF58"/>
  <c r="H38"/>
  <c r="R88"/>
  <c r="F40"/>
  <c r="G41"/>
  <c r="Q40"/>
  <c r="AC53" i="5"/>
  <c r="AD54"/>
  <c r="W42"/>
  <c r="U44"/>
  <c r="U45" s="1"/>
  <c r="X40"/>
  <c r="Y37"/>
  <c r="AA37" s="1"/>
  <c r="V58"/>
  <c r="N63"/>
  <c r="O64"/>
  <c r="J67"/>
  <c r="F73"/>
  <c r="H72" s="1"/>
  <c r="G76"/>
  <c r="I70"/>
  <c r="O49" i="6" l="1"/>
  <c r="P50"/>
  <c r="I37"/>
  <c r="AC38"/>
  <c r="AB38"/>
  <c r="M33"/>
  <c r="L33"/>
  <c r="X41"/>
  <c r="AE40"/>
  <c r="W45"/>
  <c r="W46" s="1"/>
  <c r="Y44"/>
  <c r="Z42"/>
  <c r="AA39"/>
  <c r="K36"/>
  <c r="J34"/>
  <c r="AF59"/>
  <c r="H39"/>
  <c r="R89"/>
  <c r="Q41"/>
  <c r="G42"/>
  <c r="F41"/>
  <c r="X41" i="5"/>
  <c r="AC54"/>
  <c r="AD55"/>
  <c r="W43"/>
  <c r="W44"/>
  <c r="U46"/>
  <c r="W45" s="1"/>
  <c r="Y38"/>
  <c r="AA38" s="1"/>
  <c r="V59"/>
  <c r="O65"/>
  <c r="N64"/>
  <c r="G77"/>
  <c r="F74"/>
  <c r="H73" s="1"/>
  <c r="I71"/>
  <c r="J68"/>
  <c r="O50" i="6" l="1"/>
  <c r="P51"/>
  <c r="AC39"/>
  <c r="AB39"/>
  <c r="M34"/>
  <c r="L34"/>
  <c r="Y45"/>
  <c r="Z44" s="1"/>
  <c r="W47"/>
  <c r="W48" s="1"/>
  <c r="Y46"/>
  <c r="X42"/>
  <c r="AE41"/>
  <c r="K37"/>
  <c r="Z43"/>
  <c r="AA40"/>
  <c r="AF60"/>
  <c r="H40"/>
  <c r="J36" s="1"/>
  <c r="R90"/>
  <c r="J35"/>
  <c r="I38"/>
  <c r="F42"/>
  <c r="G43"/>
  <c r="Q42"/>
  <c r="Y41" i="5"/>
  <c r="AA41" s="1"/>
  <c r="AD56"/>
  <c r="AC55"/>
  <c r="X43"/>
  <c r="U47"/>
  <c r="W46" s="1"/>
  <c r="X44"/>
  <c r="Y39"/>
  <c r="AA39" s="1"/>
  <c r="X42"/>
  <c r="Y40"/>
  <c r="AA40" s="1"/>
  <c r="V60"/>
  <c r="N65"/>
  <c r="O66"/>
  <c r="J69"/>
  <c r="F75"/>
  <c r="H74" s="1"/>
  <c r="G78"/>
  <c r="I72"/>
  <c r="O51" i="6" l="1"/>
  <c r="P52"/>
  <c r="M36"/>
  <c r="L36"/>
  <c r="K38"/>
  <c r="AA42"/>
  <c r="M35"/>
  <c r="L35"/>
  <c r="X43"/>
  <c r="AE42"/>
  <c r="Y47"/>
  <c r="W49"/>
  <c r="Y48"/>
  <c r="AC40"/>
  <c r="AB40"/>
  <c r="AH25" s="1"/>
  <c r="AA41"/>
  <c r="Z45"/>
  <c r="AF61"/>
  <c r="R91"/>
  <c r="I39"/>
  <c r="Q43"/>
  <c r="G44"/>
  <c r="F43"/>
  <c r="AC56" i="5"/>
  <c r="AD57"/>
  <c r="Y42"/>
  <c r="AA42" s="1"/>
  <c r="X45"/>
  <c r="U48"/>
  <c r="W47" s="1"/>
  <c r="V61"/>
  <c r="N66"/>
  <c r="O67"/>
  <c r="J70"/>
  <c r="I73"/>
  <c r="G79"/>
  <c r="F76"/>
  <c r="H75" s="1"/>
  <c r="O52" i="6" l="1"/>
  <c r="P53"/>
  <c r="Z47"/>
  <c r="Z46"/>
  <c r="AA44"/>
  <c r="W50"/>
  <c r="Y49"/>
  <c r="AC42"/>
  <c r="AB42"/>
  <c r="K39"/>
  <c r="AC41"/>
  <c r="AB41"/>
  <c r="AA43"/>
  <c r="X44"/>
  <c r="AE43"/>
  <c r="AF62"/>
  <c r="H42"/>
  <c r="R92"/>
  <c r="F44"/>
  <c r="G45"/>
  <c r="Q44"/>
  <c r="AD58" i="5"/>
  <c r="AC57"/>
  <c r="Y43"/>
  <c r="AA43" s="1"/>
  <c r="X46"/>
  <c r="U49"/>
  <c r="W48"/>
  <c r="V62"/>
  <c r="N67"/>
  <c r="O68"/>
  <c r="J71"/>
  <c r="F77"/>
  <c r="H76" s="1"/>
  <c r="G80"/>
  <c r="I74"/>
  <c r="O53" i="6" l="1"/>
  <c r="P54"/>
  <c r="AA45"/>
  <c r="AC44"/>
  <c r="AB44"/>
  <c r="H41"/>
  <c r="AC43"/>
  <c r="AB43"/>
  <c r="X45"/>
  <c r="AE44"/>
  <c r="Y50"/>
  <c r="W51"/>
  <c r="Z48"/>
  <c r="AF63"/>
  <c r="H43"/>
  <c r="R93"/>
  <c r="I41"/>
  <c r="G46"/>
  <c r="Q45"/>
  <c r="F45"/>
  <c r="AC58" i="5"/>
  <c r="AD59"/>
  <c r="Y44"/>
  <c r="AA44" s="1"/>
  <c r="U50"/>
  <c r="W49" s="1"/>
  <c r="X47"/>
  <c r="V63"/>
  <c r="N68"/>
  <c r="O69"/>
  <c r="G81"/>
  <c r="F78"/>
  <c r="H77" s="1"/>
  <c r="I75"/>
  <c r="J72"/>
  <c r="O54" i="6" l="1"/>
  <c r="P55"/>
  <c r="W52"/>
  <c r="Y51"/>
  <c r="K41"/>
  <c r="J37"/>
  <c r="J38"/>
  <c r="I40"/>
  <c r="J39"/>
  <c r="Z49"/>
  <c r="AA46"/>
  <c r="X46"/>
  <c r="AE45"/>
  <c r="AC45"/>
  <c r="AB45"/>
  <c r="AF64"/>
  <c r="H44"/>
  <c r="R94"/>
  <c r="I42"/>
  <c r="G47"/>
  <c r="Q46"/>
  <c r="F46"/>
  <c r="AC59" i="5"/>
  <c r="AD60"/>
  <c r="Y45"/>
  <c r="AA45" s="1"/>
  <c r="X48"/>
  <c r="U51"/>
  <c r="W50"/>
  <c r="V64"/>
  <c r="O70"/>
  <c r="N69"/>
  <c r="J73"/>
  <c r="F79"/>
  <c r="H78" s="1"/>
  <c r="G82"/>
  <c r="I76"/>
  <c r="O55" i="6" l="1"/>
  <c r="P56"/>
  <c r="K42"/>
  <c r="AA47"/>
  <c r="I43"/>
  <c r="X47"/>
  <c r="AE46"/>
  <c r="M39"/>
  <c r="L39"/>
  <c r="K40"/>
  <c r="M37"/>
  <c r="L37"/>
  <c r="AC46"/>
  <c r="AB46"/>
  <c r="M38"/>
  <c r="L38"/>
  <c r="Y52"/>
  <c r="W53"/>
  <c r="W54" s="1"/>
  <c r="Z50"/>
  <c r="J40"/>
  <c r="M40" s="1"/>
  <c r="AF65"/>
  <c r="H45"/>
  <c r="R95"/>
  <c r="F47"/>
  <c r="G48"/>
  <c r="Q47"/>
  <c r="AC60" i="5"/>
  <c r="AD61"/>
  <c r="U52"/>
  <c r="W51"/>
  <c r="Y46"/>
  <c r="AA46" s="1"/>
  <c r="X49"/>
  <c r="V65"/>
  <c r="O71"/>
  <c r="N70"/>
  <c r="J74"/>
  <c r="I77"/>
  <c r="G83"/>
  <c r="F80"/>
  <c r="H79" s="1"/>
  <c r="O56" i="6" l="1"/>
  <c r="P57"/>
  <c r="Y53"/>
  <c r="Z52" s="1"/>
  <c r="W55"/>
  <c r="Z51"/>
  <c r="AA48"/>
  <c r="X48"/>
  <c r="AE47"/>
  <c r="K43"/>
  <c r="AC47"/>
  <c r="AB47"/>
  <c r="L40"/>
  <c r="AF66"/>
  <c r="H46"/>
  <c r="J42" s="1"/>
  <c r="R96"/>
  <c r="J41"/>
  <c r="I44"/>
  <c r="G49"/>
  <c r="Q48"/>
  <c r="F48"/>
  <c r="AC61" i="5"/>
  <c r="AD62"/>
  <c r="Y47"/>
  <c r="AA47" s="1"/>
  <c r="X50"/>
  <c r="U53"/>
  <c r="W52" s="1"/>
  <c r="V66"/>
  <c r="O72"/>
  <c r="N71"/>
  <c r="J75"/>
  <c r="F81"/>
  <c r="H80" s="1"/>
  <c r="G84"/>
  <c r="I78"/>
  <c r="O57" i="6" l="1"/>
  <c r="P58"/>
  <c r="AC48"/>
  <c r="AB48"/>
  <c r="AA49"/>
  <c r="M41"/>
  <c r="L41"/>
  <c r="W56"/>
  <c r="Y55"/>
  <c r="K44"/>
  <c r="M42"/>
  <c r="L42"/>
  <c r="X49"/>
  <c r="AE48"/>
  <c r="Y54"/>
  <c r="Z54" s="1"/>
  <c r="AF67"/>
  <c r="H47"/>
  <c r="J43" s="1"/>
  <c r="R97"/>
  <c r="I45"/>
  <c r="F49"/>
  <c r="G50"/>
  <c r="G51" s="1"/>
  <c r="Q49"/>
  <c r="AD63" i="5"/>
  <c r="AC62"/>
  <c r="Y48"/>
  <c r="AA48" s="1"/>
  <c r="X51"/>
  <c r="U54"/>
  <c r="W53" s="1"/>
  <c r="V67"/>
  <c r="O73"/>
  <c r="N72"/>
  <c r="J76"/>
  <c r="G85"/>
  <c r="F82"/>
  <c r="H81" s="1"/>
  <c r="I79"/>
  <c r="O58" i="6" l="1"/>
  <c r="P59"/>
  <c r="M43"/>
  <c r="L43"/>
  <c r="K45"/>
  <c r="AA51"/>
  <c r="AC49"/>
  <c r="AB49"/>
  <c r="AA50"/>
  <c r="Z53"/>
  <c r="X50"/>
  <c r="AE49"/>
  <c r="Y56"/>
  <c r="W57"/>
  <c r="AF68"/>
  <c r="G52"/>
  <c r="Q51"/>
  <c r="H48"/>
  <c r="R98"/>
  <c r="I46"/>
  <c r="Q50"/>
  <c r="F50"/>
  <c r="AD64" i="5"/>
  <c r="AC63"/>
  <c r="Y49"/>
  <c r="AA49" s="1"/>
  <c r="X52"/>
  <c r="U55"/>
  <c r="W54"/>
  <c r="V68"/>
  <c r="N73"/>
  <c r="O74"/>
  <c r="J77"/>
  <c r="F83"/>
  <c r="G86"/>
  <c r="I80"/>
  <c r="O59" i="6" l="1"/>
  <c r="P60"/>
  <c r="K46"/>
  <c r="W58"/>
  <c r="Y57"/>
  <c r="AC50"/>
  <c r="AB50"/>
  <c r="AC51"/>
  <c r="AB51"/>
  <c r="J44"/>
  <c r="Z55"/>
  <c r="AA52"/>
  <c r="X51"/>
  <c r="AE50"/>
  <c r="AF69"/>
  <c r="F51"/>
  <c r="F52" s="1"/>
  <c r="G53"/>
  <c r="Q52"/>
  <c r="H49"/>
  <c r="R99"/>
  <c r="I47"/>
  <c r="AD65" i="5"/>
  <c r="AC64"/>
  <c r="Y50"/>
  <c r="AA50" s="1"/>
  <c r="X53"/>
  <c r="U56"/>
  <c r="W55" s="1"/>
  <c r="V69"/>
  <c r="O75"/>
  <c r="N74"/>
  <c r="G87"/>
  <c r="F84"/>
  <c r="H83" s="1"/>
  <c r="H82"/>
  <c r="O60" i="6" l="1"/>
  <c r="P61"/>
  <c r="K47"/>
  <c r="AA53"/>
  <c r="Z56"/>
  <c r="M44"/>
  <c r="L44"/>
  <c r="X52"/>
  <c r="AE51"/>
  <c r="AC52"/>
  <c r="AB52"/>
  <c r="W59"/>
  <c r="Y58" s="1"/>
  <c r="J45"/>
  <c r="AF70"/>
  <c r="H50"/>
  <c r="G54"/>
  <c r="Q53"/>
  <c r="H51"/>
  <c r="F53"/>
  <c r="H52" s="1"/>
  <c r="R100"/>
  <c r="I48"/>
  <c r="J46"/>
  <c r="AC65" i="5"/>
  <c r="AD66"/>
  <c r="Y51"/>
  <c r="AA51" s="1"/>
  <c r="X54"/>
  <c r="W56"/>
  <c r="U57"/>
  <c r="U58" s="1"/>
  <c r="V70"/>
  <c r="N75"/>
  <c r="O76"/>
  <c r="J78"/>
  <c r="I82"/>
  <c r="I81"/>
  <c r="F85"/>
  <c r="G88"/>
  <c r="J79"/>
  <c r="O61" i="6" l="1"/>
  <c r="P62"/>
  <c r="AA54"/>
  <c r="Z57"/>
  <c r="M46"/>
  <c r="L46"/>
  <c r="M45"/>
  <c r="L45"/>
  <c r="K48"/>
  <c r="W60"/>
  <c r="Y59" s="1"/>
  <c r="X53"/>
  <c r="AE52"/>
  <c r="AC53"/>
  <c r="AB53"/>
  <c r="AF71"/>
  <c r="I51"/>
  <c r="K51" s="1"/>
  <c r="F54"/>
  <c r="H53" s="1"/>
  <c r="G55"/>
  <c r="Q54"/>
  <c r="R101"/>
  <c r="J47"/>
  <c r="I49"/>
  <c r="AD67" i="5"/>
  <c r="AC66"/>
  <c r="Y52"/>
  <c r="AA52" s="1"/>
  <c r="W57"/>
  <c r="U59"/>
  <c r="W58"/>
  <c r="X55"/>
  <c r="V71"/>
  <c r="N76"/>
  <c r="O77"/>
  <c r="G89"/>
  <c r="F86"/>
  <c r="H85" s="1"/>
  <c r="H84"/>
  <c r="O62" i="6" l="1"/>
  <c r="P63"/>
  <c r="AA55"/>
  <c r="Z58"/>
  <c r="M47"/>
  <c r="L47"/>
  <c r="K49"/>
  <c r="AC54"/>
  <c r="AB54"/>
  <c r="X54"/>
  <c r="AE53"/>
  <c r="Y60"/>
  <c r="W61"/>
  <c r="AF72"/>
  <c r="I52"/>
  <c r="G56"/>
  <c r="Q55"/>
  <c r="F55"/>
  <c r="F56" s="1"/>
  <c r="R102"/>
  <c r="J48"/>
  <c r="I50"/>
  <c r="J49"/>
  <c r="M49" s="1"/>
  <c r="AC67" i="5"/>
  <c r="AD68"/>
  <c r="X57"/>
  <c r="W59"/>
  <c r="U60"/>
  <c r="U61" s="1"/>
  <c r="X56"/>
  <c r="Y54"/>
  <c r="AA54" s="1"/>
  <c r="Y53"/>
  <c r="AA53" s="1"/>
  <c r="V72"/>
  <c r="O78"/>
  <c r="N77"/>
  <c r="J80"/>
  <c r="I83"/>
  <c r="I84"/>
  <c r="F87"/>
  <c r="H86" s="1"/>
  <c r="G90"/>
  <c r="J81"/>
  <c r="O63" i="6" l="1"/>
  <c r="P64"/>
  <c r="K50"/>
  <c r="M48"/>
  <c r="L48"/>
  <c r="K52"/>
  <c r="W62"/>
  <c r="Y61" s="1"/>
  <c r="H54"/>
  <c r="Z59"/>
  <c r="AA56"/>
  <c r="X55"/>
  <c r="AE54"/>
  <c r="AC55"/>
  <c r="AB55"/>
  <c r="L49"/>
  <c r="AF73"/>
  <c r="I53"/>
  <c r="H55"/>
  <c r="F57"/>
  <c r="H56" s="1"/>
  <c r="G57"/>
  <c r="Q56"/>
  <c r="J50"/>
  <c r="M50" s="1"/>
  <c r="R103"/>
  <c r="AC68" i="5"/>
  <c r="AD69"/>
  <c r="W60"/>
  <c r="U62"/>
  <c r="X58"/>
  <c r="Y55"/>
  <c r="AA55" s="1"/>
  <c r="V73"/>
  <c r="N78"/>
  <c r="O79"/>
  <c r="J82"/>
  <c r="I85"/>
  <c r="G91"/>
  <c r="F88"/>
  <c r="H87" s="1"/>
  <c r="O64" i="6" l="1"/>
  <c r="P65"/>
  <c r="AA57"/>
  <c r="Z60"/>
  <c r="I55"/>
  <c r="K55" s="1"/>
  <c r="X56"/>
  <c r="AE55"/>
  <c r="K53"/>
  <c r="AC56"/>
  <c r="AB56"/>
  <c r="W63"/>
  <c r="Y62" s="1"/>
  <c r="L50"/>
  <c r="AF74"/>
  <c r="J52"/>
  <c r="G58"/>
  <c r="Q57"/>
  <c r="F58"/>
  <c r="H57" s="1"/>
  <c r="I54"/>
  <c r="J51"/>
  <c r="R104"/>
  <c r="AD70" i="5"/>
  <c r="AC69"/>
  <c r="U63"/>
  <c r="W62"/>
  <c r="W61"/>
  <c r="Y56"/>
  <c r="AA56" s="1"/>
  <c r="X59"/>
  <c r="V74"/>
  <c r="N79"/>
  <c r="O80"/>
  <c r="J83"/>
  <c r="I86"/>
  <c r="F89"/>
  <c r="H88" s="1"/>
  <c r="G92"/>
  <c r="O65" i="6" l="1"/>
  <c r="P66"/>
  <c r="AA58"/>
  <c r="Z61"/>
  <c r="M51"/>
  <c r="L51"/>
  <c r="M52"/>
  <c r="L52"/>
  <c r="K54"/>
  <c r="W64"/>
  <c r="Y63"/>
  <c r="X57"/>
  <c r="AE56"/>
  <c r="AC57"/>
  <c r="AB57"/>
  <c r="AF75"/>
  <c r="J53"/>
  <c r="I56"/>
  <c r="G59"/>
  <c r="Q58"/>
  <c r="F59"/>
  <c r="H58" s="1"/>
  <c r="R105"/>
  <c r="AC70" i="5"/>
  <c r="AD71"/>
  <c r="Y58"/>
  <c r="AA58" s="1"/>
  <c r="Y57"/>
  <c r="AA57" s="1"/>
  <c r="U64"/>
  <c r="W63" s="1"/>
  <c r="X61"/>
  <c r="X60"/>
  <c r="V75"/>
  <c r="O81"/>
  <c r="N80"/>
  <c r="G93"/>
  <c r="F90"/>
  <c r="H89" s="1"/>
  <c r="J84"/>
  <c r="I87"/>
  <c r="O66" i="6" l="1"/>
  <c r="P67"/>
  <c r="M53"/>
  <c r="L53"/>
  <c r="K56"/>
  <c r="X58"/>
  <c r="AE57"/>
  <c r="Y64"/>
  <c r="W65"/>
  <c r="Z62"/>
  <c r="AA59"/>
  <c r="AC58"/>
  <c r="AB58"/>
  <c r="AF76"/>
  <c r="J54"/>
  <c r="I57"/>
  <c r="G60"/>
  <c r="Q59"/>
  <c r="F60"/>
  <c r="H59" s="1"/>
  <c r="R106"/>
  <c r="AD72" i="5"/>
  <c r="AC71"/>
  <c r="Y59"/>
  <c r="AA59" s="1"/>
  <c r="W64"/>
  <c r="U65"/>
  <c r="X62"/>
  <c r="V76"/>
  <c r="O82"/>
  <c r="N81"/>
  <c r="J85"/>
  <c r="F91"/>
  <c r="H90" s="1"/>
  <c r="G94"/>
  <c r="I88"/>
  <c r="O67" i="6" l="1"/>
  <c r="P68"/>
  <c r="M54"/>
  <c r="L54"/>
  <c r="AC59"/>
  <c r="AB59"/>
  <c r="K57"/>
  <c r="W66"/>
  <c r="Y65"/>
  <c r="Z63"/>
  <c r="AA60"/>
  <c r="X59"/>
  <c r="AE58"/>
  <c r="AF77"/>
  <c r="J55"/>
  <c r="I58"/>
  <c r="G61"/>
  <c r="Q60"/>
  <c r="H60"/>
  <c r="F61"/>
  <c r="R107"/>
  <c r="AD73" i="5"/>
  <c r="AC72"/>
  <c r="U66"/>
  <c r="W65"/>
  <c r="X63"/>
  <c r="Y60"/>
  <c r="AA60" s="1"/>
  <c r="V77"/>
  <c r="O83"/>
  <c r="N82"/>
  <c r="J86"/>
  <c r="I89"/>
  <c r="G95"/>
  <c r="F92"/>
  <c r="H91" s="1"/>
  <c r="O68" i="6" l="1"/>
  <c r="P69"/>
  <c r="AA61"/>
  <c r="M55"/>
  <c r="L55"/>
  <c r="X60"/>
  <c r="AE59"/>
  <c r="K58"/>
  <c r="AC60"/>
  <c r="AB60"/>
  <c r="W67"/>
  <c r="Y66"/>
  <c r="Z64"/>
  <c r="AF78"/>
  <c r="F62"/>
  <c r="H61" s="1"/>
  <c r="J56"/>
  <c r="G62"/>
  <c r="Q61"/>
  <c r="I59"/>
  <c r="R108"/>
  <c r="AD74" i="5"/>
  <c r="AC73"/>
  <c r="X64"/>
  <c r="U67"/>
  <c r="W66"/>
  <c r="Y61"/>
  <c r="AA61" s="1"/>
  <c r="V78"/>
  <c r="O84"/>
  <c r="N83"/>
  <c r="J87"/>
  <c r="F93"/>
  <c r="H92" s="1"/>
  <c r="G96"/>
  <c r="I90"/>
  <c r="O69" i="6" l="1"/>
  <c r="P70"/>
  <c r="M56"/>
  <c r="L56"/>
  <c r="W68"/>
  <c r="X61"/>
  <c r="AE60"/>
  <c r="Z65"/>
  <c r="K59"/>
  <c r="AA62"/>
  <c r="AC61"/>
  <c r="AB61"/>
  <c r="AF79"/>
  <c r="J57"/>
  <c r="I60"/>
  <c r="G63"/>
  <c r="Q62"/>
  <c r="F63"/>
  <c r="F64" s="1"/>
  <c r="R109"/>
  <c r="AC74" i="5"/>
  <c r="AD75"/>
  <c r="Y62"/>
  <c r="AA62" s="1"/>
  <c r="U68"/>
  <c r="W67"/>
  <c r="X65"/>
  <c r="V79"/>
  <c r="N84"/>
  <c r="O85"/>
  <c r="J88"/>
  <c r="I91"/>
  <c r="G97"/>
  <c r="F94"/>
  <c r="H93" s="1"/>
  <c r="O70" i="6" l="1"/>
  <c r="P71"/>
  <c r="K60"/>
  <c r="W69"/>
  <c r="Y68" s="1"/>
  <c r="H62"/>
  <c r="M57"/>
  <c r="L57"/>
  <c r="AC62"/>
  <c r="AB62"/>
  <c r="X62"/>
  <c r="AE61"/>
  <c r="Y67"/>
  <c r="AF80"/>
  <c r="I61"/>
  <c r="H63"/>
  <c r="I62" s="1"/>
  <c r="F65"/>
  <c r="G64"/>
  <c r="Q63"/>
  <c r="R110"/>
  <c r="AC75" i="5"/>
  <c r="AD76"/>
  <c r="U69"/>
  <c r="W68"/>
  <c r="Y63"/>
  <c r="AA63" s="1"/>
  <c r="X66"/>
  <c r="V80"/>
  <c r="O86"/>
  <c r="N85"/>
  <c r="J89"/>
  <c r="F95"/>
  <c r="H94" s="1"/>
  <c r="G98"/>
  <c r="I92"/>
  <c r="O71" i="6" l="1"/>
  <c r="P72"/>
  <c r="AA64"/>
  <c r="AA63"/>
  <c r="Z67"/>
  <c r="Z66"/>
  <c r="X63"/>
  <c r="AE62"/>
  <c r="K62"/>
  <c r="K61"/>
  <c r="Y69"/>
  <c r="W70"/>
  <c r="J58"/>
  <c r="AF81"/>
  <c r="F66"/>
  <c r="G65"/>
  <c r="Q64"/>
  <c r="J59"/>
  <c r="R111"/>
  <c r="AC76" i="5"/>
  <c r="AD77"/>
  <c r="Y64"/>
  <c r="AA64" s="1"/>
  <c r="X67"/>
  <c r="U70"/>
  <c r="W69"/>
  <c r="V81"/>
  <c r="O87"/>
  <c r="N86"/>
  <c r="G99"/>
  <c r="F96"/>
  <c r="H95" s="1"/>
  <c r="I93"/>
  <c r="J90"/>
  <c r="O72" i="6" l="1"/>
  <c r="P73"/>
  <c r="M59"/>
  <c r="L59"/>
  <c r="M58"/>
  <c r="L58"/>
  <c r="W71"/>
  <c r="Y70"/>
  <c r="Z69" s="1"/>
  <c r="X64"/>
  <c r="AE63"/>
  <c r="AA65"/>
  <c r="AC63"/>
  <c r="AB63"/>
  <c r="AC64"/>
  <c r="AB64"/>
  <c r="Z68"/>
  <c r="AF82"/>
  <c r="H65"/>
  <c r="F67"/>
  <c r="H66" s="1"/>
  <c r="G66"/>
  <c r="Q65"/>
  <c r="R112"/>
  <c r="AD78" i="5"/>
  <c r="AC77"/>
  <c r="U71"/>
  <c r="X68"/>
  <c r="Y65"/>
  <c r="AA65" s="1"/>
  <c r="V82"/>
  <c r="O88"/>
  <c r="N87"/>
  <c r="J91"/>
  <c r="I94"/>
  <c r="F97"/>
  <c r="H96" s="1"/>
  <c r="G100"/>
  <c r="O73" i="6" l="1"/>
  <c r="P74"/>
  <c r="AC65"/>
  <c r="AB65"/>
  <c r="AA66"/>
  <c r="H64"/>
  <c r="X65"/>
  <c r="AE64"/>
  <c r="W72"/>
  <c r="Y71"/>
  <c r="AF83"/>
  <c r="G67"/>
  <c r="Q66"/>
  <c r="J62"/>
  <c r="F68"/>
  <c r="J61"/>
  <c r="R113"/>
  <c r="AC78" i="5"/>
  <c r="AD79"/>
  <c r="U72"/>
  <c r="W71"/>
  <c r="W70"/>
  <c r="V83"/>
  <c r="N88"/>
  <c r="O89"/>
  <c r="J92"/>
  <c r="I95"/>
  <c r="G101"/>
  <c r="F98"/>
  <c r="H97" s="1"/>
  <c r="O74" i="6" l="1"/>
  <c r="P75"/>
  <c r="AA67"/>
  <c r="Z70"/>
  <c r="I64"/>
  <c r="K64" s="1"/>
  <c r="I63"/>
  <c r="J60"/>
  <c r="I65"/>
  <c r="AC66"/>
  <c r="AB66"/>
  <c r="M61"/>
  <c r="L61"/>
  <c r="M62"/>
  <c r="L62"/>
  <c r="W73"/>
  <c r="Y72"/>
  <c r="X66"/>
  <c r="AE65"/>
  <c r="AF84"/>
  <c r="H68"/>
  <c r="F69"/>
  <c r="F70" s="1"/>
  <c r="G68"/>
  <c r="Q67"/>
  <c r="H67"/>
  <c r="R114"/>
  <c r="AC79" i="5"/>
  <c r="AD80"/>
  <c r="Y66"/>
  <c r="AA66" s="1"/>
  <c r="X69"/>
  <c r="X70"/>
  <c r="W72"/>
  <c r="U73"/>
  <c r="U74" s="1"/>
  <c r="Y67"/>
  <c r="AA67" s="1"/>
  <c r="V84"/>
  <c r="O90"/>
  <c r="N89"/>
  <c r="J93"/>
  <c r="F99"/>
  <c r="H98" s="1"/>
  <c r="G102"/>
  <c r="I96"/>
  <c r="O75" i="6" l="1"/>
  <c r="P76"/>
  <c r="X67"/>
  <c r="AE66"/>
  <c r="W74"/>
  <c r="Y73" s="1"/>
  <c r="J64"/>
  <c r="M64" s="1"/>
  <c r="AA68"/>
  <c r="K65"/>
  <c r="M60"/>
  <c r="L60"/>
  <c r="K63"/>
  <c r="AC67"/>
  <c r="AB67"/>
  <c r="Z71"/>
  <c r="L64"/>
  <c r="AF85"/>
  <c r="J63"/>
  <c r="M63" s="1"/>
  <c r="I67"/>
  <c r="I66"/>
  <c r="G69"/>
  <c r="Q68"/>
  <c r="H69"/>
  <c r="F71"/>
  <c r="F72" s="1"/>
  <c r="R115"/>
  <c r="X71" i="5"/>
  <c r="AC80"/>
  <c r="AD81"/>
  <c r="W73"/>
  <c r="U75"/>
  <c r="U76" s="1"/>
  <c r="W74"/>
  <c r="Y68"/>
  <c r="AA68" s="1"/>
  <c r="V85"/>
  <c r="N90"/>
  <c r="O91"/>
  <c r="J94"/>
  <c r="I97"/>
  <c r="G103"/>
  <c r="F100"/>
  <c r="H99" s="1"/>
  <c r="O76" i="6" l="1"/>
  <c r="P77"/>
  <c r="AA69"/>
  <c r="Z72"/>
  <c r="AC68"/>
  <c r="AB68"/>
  <c r="X68"/>
  <c r="AE67"/>
  <c r="K66"/>
  <c r="W75"/>
  <c r="Y74"/>
  <c r="J65"/>
  <c r="K67"/>
  <c r="L63"/>
  <c r="AF86"/>
  <c r="H71"/>
  <c r="F73"/>
  <c r="F74" s="1"/>
  <c r="H70"/>
  <c r="I68"/>
  <c r="G70"/>
  <c r="Q69"/>
  <c r="R116"/>
  <c r="AC81" i="5"/>
  <c r="AD82"/>
  <c r="Y69"/>
  <c r="AA69" s="1"/>
  <c r="X72"/>
  <c r="W75"/>
  <c r="U77"/>
  <c r="X73"/>
  <c r="Y70"/>
  <c r="AA70" s="1"/>
  <c r="V86"/>
  <c r="N91"/>
  <c r="O92"/>
  <c r="J95"/>
  <c r="I98"/>
  <c r="F101"/>
  <c r="H100" s="1"/>
  <c r="G104"/>
  <c r="O77" i="6" l="1"/>
  <c r="P78"/>
  <c r="AA70"/>
  <c r="J66"/>
  <c r="K68"/>
  <c r="M65"/>
  <c r="L65"/>
  <c r="W76"/>
  <c r="Y75"/>
  <c r="Z74" s="1"/>
  <c r="X69"/>
  <c r="AE68"/>
  <c r="AC69"/>
  <c r="AB69"/>
  <c r="J67"/>
  <c r="Z73"/>
  <c r="AF87"/>
  <c r="H72"/>
  <c r="G71"/>
  <c r="Q70"/>
  <c r="H73"/>
  <c r="F75"/>
  <c r="F76" s="1"/>
  <c r="H74"/>
  <c r="I69"/>
  <c r="I70"/>
  <c r="K70" s="1"/>
  <c r="R117"/>
  <c r="AD83" i="5"/>
  <c r="AC82"/>
  <c r="W76"/>
  <c r="U78"/>
  <c r="U79" s="1"/>
  <c r="Y71"/>
  <c r="AA71" s="1"/>
  <c r="X74"/>
  <c r="V87"/>
  <c r="N92"/>
  <c r="O93"/>
  <c r="G105"/>
  <c r="F102"/>
  <c r="H101" s="1"/>
  <c r="I99"/>
  <c r="J96"/>
  <c r="O78" i="6" l="1"/>
  <c r="P79"/>
  <c r="J70"/>
  <c r="M70" s="1"/>
  <c r="K69"/>
  <c r="M67"/>
  <c r="L67"/>
  <c r="X70"/>
  <c r="AE69"/>
  <c r="W77"/>
  <c r="Y76" s="1"/>
  <c r="AA71"/>
  <c r="M66"/>
  <c r="L66"/>
  <c r="AC70"/>
  <c r="AB70"/>
  <c r="L70"/>
  <c r="J68"/>
  <c r="AF88"/>
  <c r="G72"/>
  <c r="Q71"/>
  <c r="H75"/>
  <c r="F77"/>
  <c r="F78" s="1"/>
  <c r="H76"/>
  <c r="J69"/>
  <c r="M69" s="1"/>
  <c r="I72"/>
  <c r="I71"/>
  <c r="I73"/>
  <c r="R118"/>
  <c r="X75" i="5"/>
  <c r="AC83"/>
  <c r="AD84"/>
  <c r="W78"/>
  <c r="U80"/>
  <c r="Y72"/>
  <c r="AA72" s="1"/>
  <c r="W77"/>
  <c r="V88"/>
  <c r="O94"/>
  <c r="N93"/>
  <c r="J97"/>
  <c r="F103"/>
  <c r="H102" s="1"/>
  <c r="G106"/>
  <c r="I100"/>
  <c r="O79" i="6" l="1"/>
  <c r="P80"/>
  <c r="AA72"/>
  <c r="Z75"/>
  <c r="AC71"/>
  <c r="AB71"/>
  <c r="K73"/>
  <c r="K71"/>
  <c r="M68"/>
  <c r="L68"/>
  <c r="W78"/>
  <c r="W79" s="1"/>
  <c r="Y77"/>
  <c r="X71"/>
  <c r="AE70"/>
  <c r="K72"/>
  <c r="L69"/>
  <c r="AF89"/>
  <c r="H77"/>
  <c r="F79"/>
  <c r="F80" s="1"/>
  <c r="J72"/>
  <c r="M72" s="1"/>
  <c r="J71"/>
  <c r="M71" s="1"/>
  <c r="G73"/>
  <c r="Q72"/>
  <c r="I75"/>
  <c r="K75" s="1"/>
  <c r="I74"/>
  <c r="R119"/>
  <c r="AC84" i="5"/>
  <c r="AD85"/>
  <c r="Y73"/>
  <c r="AA73" s="1"/>
  <c r="X76"/>
  <c r="Y74"/>
  <c r="AA74" s="1"/>
  <c r="U81"/>
  <c r="W80" s="1"/>
  <c r="X77"/>
  <c r="W79"/>
  <c r="V89"/>
  <c r="O95"/>
  <c r="N94"/>
  <c r="J98"/>
  <c r="I101"/>
  <c r="G107"/>
  <c r="F104"/>
  <c r="H103" s="1"/>
  <c r="O80" i="6" l="1"/>
  <c r="P81"/>
  <c r="K74"/>
  <c r="X72"/>
  <c r="AE71"/>
  <c r="Y78"/>
  <c r="Z77" s="1"/>
  <c r="W80"/>
  <c r="Y79"/>
  <c r="L71"/>
  <c r="Z76"/>
  <c r="AA73"/>
  <c r="AC72"/>
  <c r="AB72"/>
  <c r="L72"/>
  <c r="AF90"/>
  <c r="H79"/>
  <c r="F81"/>
  <c r="F82" s="1"/>
  <c r="G74"/>
  <c r="Q73"/>
  <c r="I76"/>
  <c r="J73"/>
  <c r="H78"/>
  <c r="R120"/>
  <c r="AC85" i="5"/>
  <c r="AD86"/>
  <c r="Y75"/>
  <c r="AA75" s="1"/>
  <c r="X79"/>
  <c r="W81"/>
  <c r="U82"/>
  <c r="Y76"/>
  <c r="AA76" s="1"/>
  <c r="X78"/>
  <c r="V90"/>
  <c r="N95"/>
  <c r="O96"/>
  <c r="J99"/>
  <c r="F105"/>
  <c r="H104" s="1"/>
  <c r="G108"/>
  <c r="I102"/>
  <c r="O81" i="6" l="1"/>
  <c r="P82"/>
  <c r="K76"/>
  <c r="AC73"/>
  <c r="AB73"/>
  <c r="W81"/>
  <c r="Y80"/>
  <c r="Z78"/>
  <c r="M73"/>
  <c r="L73"/>
  <c r="AA75"/>
  <c r="AA74"/>
  <c r="X73"/>
  <c r="AE72"/>
  <c r="I77"/>
  <c r="I78"/>
  <c r="AF91"/>
  <c r="J74"/>
  <c r="G75"/>
  <c r="Q74"/>
  <c r="H80"/>
  <c r="H81"/>
  <c r="F83"/>
  <c r="J75"/>
  <c r="R121"/>
  <c r="AD87" i="5"/>
  <c r="AC86"/>
  <c r="Y77"/>
  <c r="AA77" s="1"/>
  <c r="U83"/>
  <c r="W82" s="1"/>
  <c r="X80"/>
  <c r="V91"/>
  <c r="N96"/>
  <c r="O97"/>
  <c r="G109"/>
  <c r="F106"/>
  <c r="H105" s="1"/>
  <c r="I103"/>
  <c r="J100"/>
  <c r="O82" i="6" l="1"/>
  <c r="P83"/>
  <c r="K77"/>
  <c r="X74"/>
  <c r="AE73"/>
  <c r="AA76"/>
  <c r="M75"/>
  <c r="L75"/>
  <c r="M74"/>
  <c r="L74"/>
  <c r="AC74"/>
  <c r="AB74"/>
  <c r="AC75"/>
  <c r="AB75"/>
  <c r="W82"/>
  <c r="Y81"/>
  <c r="J76"/>
  <c r="Z79"/>
  <c r="K78"/>
  <c r="AF92"/>
  <c r="H83"/>
  <c r="F84"/>
  <c r="G76"/>
  <c r="Q75"/>
  <c r="J77"/>
  <c r="M77" s="1"/>
  <c r="I79"/>
  <c r="I80"/>
  <c r="H82"/>
  <c r="J78" s="1"/>
  <c r="M78" s="1"/>
  <c r="R122"/>
  <c r="AC87" i="5"/>
  <c r="AD88"/>
  <c r="X81"/>
  <c r="Y78"/>
  <c r="AA78" s="1"/>
  <c r="U84"/>
  <c r="W83" s="1"/>
  <c r="V92"/>
  <c r="N97"/>
  <c r="O98"/>
  <c r="J101"/>
  <c r="F107"/>
  <c r="H106" s="1"/>
  <c r="G110"/>
  <c r="I104"/>
  <c r="O83" i="6" l="1"/>
  <c r="P84"/>
  <c r="K79"/>
  <c r="M76"/>
  <c r="L76"/>
  <c r="Y82"/>
  <c r="W83"/>
  <c r="X75"/>
  <c r="AE74"/>
  <c r="Z80"/>
  <c r="L78"/>
  <c r="L77"/>
  <c r="AA77"/>
  <c r="AC76"/>
  <c r="AB76"/>
  <c r="K80"/>
  <c r="AF93"/>
  <c r="F85"/>
  <c r="F86" s="1"/>
  <c r="J79"/>
  <c r="M79" s="1"/>
  <c r="G77"/>
  <c r="Q76"/>
  <c r="I82"/>
  <c r="I81"/>
  <c r="R123"/>
  <c r="AD89" i="5"/>
  <c r="AC88"/>
  <c r="U85"/>
  <c r="W84" s="1"/>
  <c r="X82"/>
  <c r="Y79"/>
  <c r="AA79" s="1"/>
  <c r="V93"/>
  <c r="N98"/>
  <c r="O99"/>
  <c r="G111"/>
  <c r="F108"/>
  <c r="H107" s="1"/>
  <c r="I105"/>
  <c r="J102"/>
  <c r="O84" i="6" l="1"/>
  <c r="P85"/>
  <c r="K81"/>
  <c r="X76"/>
  <c r="AE75"/>
  <c r="AC77"/>
  <c r="AB77"/>
  <c r="W84"/>
  <c r="Y83"/>
  <c r="Z81"/>
  <c r="K82"/>
  <c r="AA78"/>
  <c r="L79"/>
  <c r="AF94"/>
  <c r="H84"/>
  <c r="G78"/>
  <c r="G79" s="1"/>
  <c r="G80" s="1"/>
  <c r="G81" s="1"/>
  <c r="G82" s="1"/>
  <c r="Q77"/>
  <c r="H85"/>
  <c r="F87"/>
  <c r="F88" s="1"/>
  <c r="R124"/>
  <c r="X83" i="5"/>
  <c r="AC89"/>
  <c r="AD90"/>
  <c r="U86"/>
  <c r="U87" s="1"/>
  <c r="W85"/>
  <c r="Y80"/>
  <c r="AA80" s="1"/>
  <c r="V94"/>
  <c r="N99"/>
  <c r="O100"/>
  <c r="J103"/>
  <c r="I106"/>
  <c r="F109"/>
  <c r="H108" s="1"/>
  <c r="G112"/>
  <c r="O85" i="6" l="1"/>
  <c r="P86"/>
  <c r="AA79"/>
  <c r="AC78"/>
  <c r="AB78"/>
  <c r="W85"/>
  <c r="W86" s="1"/>
  <c r="X77"/>
  <c r="AE76"/>
  <c r="Z82"/>
  <c r="AF95"/>
  <c r="H87"/>
  <c r="F89"/>
  <c r="H88"/>
  <c r="J80"/>
  <c r="I83"/>
  <c r="I84"/>
  <c r="J81"/>
  <c r="Q78"/>
  <c r="H86"/>
  <c r="R125"/>
  <c r="X84" i="5"/>
  <c r="AC90"/>
  <c r="AD91"/>
  <c r="W86"/>
  <c r="U88"/>
  <c r="Y81"/>
  <c r="AA81" s="1"/>
  <c r="V95"/>
  <c r="N100"/>
  <c r="O101"/>
  <c r="J104"/>
  <c r="I107"/>
  <c r="G113"/>
  <c r="F110"/>
  <c r="H109"/>
  <c r="O86" i="6" l="1"/>
  <c r="P87"/>
  <c r="M81"/>
  <c r="L81"/>
  <c r="K83"/>
  <c r="Y84"/>
  <c r="M80"/>
  <c r="L80"/>
  <c r="X78"/>
  <c r="AE77"/>
  <c r="Y85"/>
  <c r="W87"/>
  <c r="W88" s="1"/>
  <c r="AC79"/>
  <c r="AB79"/>
  <c r="K84"/>
  <c r="AF96"/>
  <c r="I87"/>
  <c r="Q79"/>
  <c r="I86"/>
  <c r="J83"/>
  <c r="M83" s="1"/>
  <c r="J82"/>
  <c r="J84"/>
  <c r="M84" s="1"/>
  <c r="F90"/>
  <c r="H89"/>
  <c r="I85"/>
  <c r="R126"/>
  <c r="AC91" i="5"/>
  <c r="AD92"/>
  <c r="U89"/>
  <c r="W87"/>
  <c r="Y82"/>
  <c r="AA82" s="1"/>
  <c r="X85"/>
  <c r="V96"/>
  <c r="O102"/>
  <c r="N101"/>
  <c r="J105"/>
  <c r="F111"/>
  <c r="G114"/>
  <c r="I108"/>
  <c r="O87" i="6" l="1"/>
  <c r="P88"/>
  <c r="K85"/>
  <c r="M82"/>
  <c r="L82"/>
  <c r="X79"/>
  <c r="AE78"/>
  <c r="L84"/>
  <c r="Y86"/>
  <c r="K86"/>
  <c r="L83"/>
  <c r="Y87"/>
  <c r="W89"/>
  <c r="Y88" s="1"/>
  <c r="AA80"/>
  <c r="AA82"/>
  <c r="AA81"/>
  <c r="Z83"/>
  <c r="AA83"/>
  <c r="AC83" s="1"/>
  <c r="Z84"/>
  <c r="K87"/>
  <c r="AF97"/>
  <c r="F91"/>
  <c r="F92" s="1"/>
  <c r="J85"/>
  <c r="M85" s="1"/>
  <c r="Q80"/>
  <c r="I88"/>
  <c r="R127"/>
  <c r="AC92" i="5"/>
  <c r="AD93"/>
  <c r="U90"/>
  <c r="W89"/>
  <c r="Y83"/>
  <c r="AA83" s="1"/>
  <c r="X86"/>
  <c r="W88"/>
  <c r="V97"/>
  <c r="O103"/>
  <c r="N102"/>
  <c r="F112"/>
  <c r="H111" s="1"/>
  <c r="H110"/>
  <c r="G115"/>
  <c r="O88" i="6" l="1"/>
  <c r="P89"/>
  <c r="AA84"/>
  <c r="AC84" s="1"/>
  <c r="K88"/>
  <c r="AC81"/>
  <c r="AB81"/>
  <c r="AC80"/>
  <c r="AB80"/>
  <c r="H90"/>
  <c r="AB83"/>
  <c r="Z85"/>
  <c r="L85"/>
  <c r="AC82"/>
  <c r="AB82"/>
  <c r="W90"/>
  <c r="Z87"/>
  <c r="X80"/>
  <c r="AE79"/>
  <c r="AB84"/>
  <c r="Z86"/>
  <c r="AF98"/>
  <c r="Q81"/>
  <c r="H91"/>
  <c r="F93"/>
  <c r="J86"/>
  <c r="R128"/>
  <c r="X88" i="5"/>
  <c r="AD94"/>
  <c r="AC93"/>
  <c r="W90"/>
  <c r="U91"/>
  <c r="Y84"/>
  <c r="AA84" s="1"/>
  <c r="Y85"/>
  <c r="AA85" s="1"/>
  <c r="X87"/>
  <c r="V98"/>
  <c r="N103"/>
  <c r="O104"/>
  <c r="J106"/>
  <c r="I110"/>
  <c r="I109"/>
  <c r="F113"/>
  <c r="H112" s="1"/>
  <c r="G116"/>
  <c r="J107"/>
  <c r="O89" i="6" l="1"/>
  <c r="P90"/>
  <c r="M86"/>
  <c r="L86"/>
  <c r="W91"/>
  <c r="Y90"/>
  <c r="X81"/>
  <c r="AE80"/>
  <c r="I89"/>
  <c r="Y89"/>
  <c r="AF99"/>
  <c r="H92"/>
  <c r="F94"/>
  <c r="I90"/>
  <c r="J87"/>
  <c r="G83"/>
  <c r="Q82"/>
  <c r="R129"/>
  <c r="AC94" i="5"/>
  <c r="AD95"/>
  <c r="U92"/>
  <c r="W91" s="1"/>
  <c r="X89"/>
  <c r="Y86"/>
  <c r="AA86" s="1"/>
  <c r="V99"/>
  <c r="O105"/>
  <c r="N104"/>
  <c r="G117"/>
  <c r="F114"/>
  <c r="H113" s="1"/>
  <c r="J108"/>
  <c r="I111"/>
  <c r="O90" i="6" l="1"/>
  <c r="P91"/>
  <c r="M87"/>
  <c r="L87"/>
  <c r="Z89"/>
  <c r="AA85"/>
  <c r="AA86"/>
  <c r="Z88"/>
  <c r="K89"/>
  <c r="K90"/>
  <c r="X82"/>
  <c r="AE81"/>
  <c r="W92"/>
  <c r="AF100"/>
  <c r="G84"/>
  <c r="Q83"/>
  <c r="H93"/>
  <c r="F95"/>
  <c r="H94"/>
  <c r="I91"/>
  <c r="J88"/>
  <c r="R130"/>
  <c r="X90" i="5"/>
  <c r="AC95"/>
  <c r="AD96"/>
  <c r="U93"/>
  <c r="W92"/>
  <c r="Y87"/>
  <c r="AA87" s="1"/>
  <c r="V100"/>
  <c r="N105"/>
  <c r="O106"/>
  <c r="J109"/>
  <c r="F115"/>
  <c r="H114" s="1"/>
  <c r="G118"/>
  <c r="I112"/>
  <c r="O91" i="6" l="1"/>
  <c r="P92"/>
  <c r="K91"/>
  <c r="W93"/>
  <c r="Y92"/>
  <c r="X83"/>
  <c r="AE82"/>
  <c r="AC85"/>
  <c r="AB85"/>
  <c r="M88"/>
  <c r="L88"/>
  <c r="AC86"/>
  <c r="AB86"/>
  <c r="Y91"/>
  <c r="AF101"/>
  <c r="J90"/>
  <c r="F96"/>
  <c r="H95" s="1"/>
  <c r="I93"/>
  <c r="I92"/>
  <c r="J89"/>
  <c r="G85"/>
  <c r="Q84"/>
  <c r="R131"/>
  <c r="AD97" i="5"/>
  <c r="AC96"/>
  <c r="Y88"/>
  <c r="AA88" s="1"/>
  <c r="X91"/>
  <c r="U94"/>
  <c r="W93" s="1"/>
  <c r="V101"/>
  <c r="O107"/>
  <c r="N106"/>
  <c r="J110"/>
  <c r="I113"/>
  <c r="G119"/>
  <c r="F116"/>
  <c r="H115" s="1"/>
  <c r="O92" i="6" l="1"/>
  <c r="P93"/>
  <c r="Z90"/>
  <c r="AA88"/>
  <c r="AA87"/>
  <c r="Z91"/>
  <c r="M89"/>
  <c r="L89"/>
  <c r="X84"/>
  <c r="AE83"/>
  <c r="W94"/>
  <c r="Y93"/>
  <c r="Z92" s="1"/>
  <c r="K93"/>
  <c r="K92"/>
  <c r="M90"/>
  <c r="L90"/>
  <c r="AF102"/>
  <c r="G86"/>
  <c r="Q85"/>
  <c r="F97"/>
  <c r="F98" s="1"/>
  <c r="I94"/>
  <c r="J91"/>
  <c r="R132"/>
  <c r="AC97" i="5"/>
  <c r="AD98"/>
  <c r="Y89"/>
  <c r="AA89" s="1"/>
  <c r="X92"/>
  <c r="W94"/>
  <c r="U95"/>
  <c r="V102"/>
  <c r="O108"/>
  <c r="N107"/>
  <c r="F117"/>
  <c r="H116" s="1"/>
  <c r="G120"/>
  <c r="J111"/>
  <c r="I114"/>
  <c r="O93" i="6" l="1"/>
  <c r="P94"/>
  <c r="M91"/>
  <c r="L91"/>
  <c r="K94"/>
  <c r="W95"/>
  <c r="Y94" s="1"/>
  <c r="X85"/>
  <c r="AE84"/>
  <c r="AC87"/>
  <c r="AB87"/>
  <c r="AC88"/>
  <c r="AB88"/>
  <c r="AA89"/>
  <c r="AF103"/>
  <c r="H97"/>
  <c r="F99"/>
  <c r="H98"/>
  <c r="G87"/>
  <c r="Q86"/>
  <c r="H96"/>
  <c r="R133"/>
  <c r="AD99" i="5"/>
  <c r="AC98"/>
  <c r="X93"/>
  <c r="Y90"/>
  <c r="AA90" s="1"/>
  <c r="U96"/>
  <c r="W95"/>
  <c r="V103"/>
  <c r="N108"/>
  <c r="O109"/>
  <c r="G121"/>
  <c r="F118"/>
  <c r="H117" s="1"/>
  <c r="I115"/>
  <c r="J112"/>
  <c r="O94" i="6" l="1"/>
  <c r="P95"/>
  <c r="Z93"/>
  <c r="AA90"/>
  <c r="AC89"/>
  <c r="AB89"/>
  <c r="X86"/>
  <c r="AE85"/>
  <c r="W96"/>
  <c r="Y95" s="1"/>
  <c r="AF104"/>
  <c r="J94"/>
  <c r="J93"/>
  <c r="I97"/>
  <c r="K97" s="1"/>
  <c r="J92"/>
  <c r="I95"/>
  <c r="I96"/>
  <c r="G88"/>
  <c r="Q87"/>
  <c r="F100"/>
  <c r="H99" s="1"/>
  <c r="R134"/>
  <c r="AC99" i="5"/>
  <c r="AD100"/>
  <c r="U97"/>
  <c r="W96"/>
  <c r="Y91"/>
  <c r="AA91" s="1"/>
  <c r="X94"/>
  <c r="V104"/>
  <c r="N109"/>
  <c r="O110"/>
  <c r="J113"/>
  <c r="G122"/>
  <c r="F119"/>
  <c r="I116"/>
  <c r="O95" i="6" l="1"/>
  <c r="P96"/>
  <c r="AA91"/>
  <c r="Z94"/>
  <c r="M92"/>
  <c r="L92"/>
  <c r="M93"/>
  <c r="L93"/>
  <c r="AC90"/>
  <c r="AB90"/>
  <c r="K96"/>
  <c r="K95"/>
  <c r="M94"/>
  <c r="L94"/>
  <c r="W97"/>
  <c r="Y96"/>
  <c r="X87"/>
  <c r="AE86"/>
  <c r="AF105"/>
  <c r="J95"/>
  <c r="M95" s="1"/>
  <c r="I98"/>
  <c r="G89"/>
  <c r="Q88"/>
  <c r="F101"/>
  <c r="H100"/>
  <c r="R135"/>
  <c r="AD101" i="5"/>
  <c r="AC100"/>
  <c r="X95"/>
  <c r="U98"/>
  <c r="W97" s="1"/>
  <c r="Y92"/>
  <c r="AA92" s="1"/>
  <c r="V105"/>
  <c r="O111"/>
  <c r="N110"/>
  <c r="F120"/>
  <c r="G123"/>
  <c r="H118"/>
  <c r="O96" i="6" l="1"/>
  <c r="P97"/>
  <c r="AA92"/>
  <c r="Z95"/>
  <c r="K98"/>
  <c r="X88"/>
  <c r="AE87"/>
  <c r="W98"/>
  <c r="Y97"/>
  <c r="AC91"/>
  <c r="AB91"/>
  <c r="L95"/>
  <c r="AF106"/>
  <c r="F102"/>
  <c r="H101" s="1"/>
  <c r="G90"/>
  <c r="Q89"/>
  <c r="J96"/>
  <c r="I99"/>
  <c r="R136"/>
  <c r="AC101" i="5"/>
  <c r="AD102"/>
  <c r="Y93"/>
  <c r="AA93" s="1"/>
  <c r="X96"/>
  <c r="U99"/>
  <c r="W98"/>
  <c r="V106"/>
  <c r="N111"/>
  <c r="O112"/>
  <c r="J114"/>
  <c r="I117"/>
  <c r="G124"/>
  <c r="F121"/>
  <c r="H120" s="1"/>
  <c r="H119"/>
  <c r="O97" i="6" l="1"/>
  <c r="P98"/>
  <c r="M96"/>
  <c r="L96"/>
  <c r="K99"/>
  <c r="W99"/>
  <c r="Y98"/>
  <c r="AA94" s="1"/>
  <c r="X89"/>
  <c r="AE88"/>
  <c r="AC92"/>
  <c r="AB92"/>
  <c r="Z96"/>
  <c r="AA93"/>
  <c r="AF107"/>
  <c r="I100"/>
  <c r="G91"/>
  <c r="Q90"/>
  <c r="F103"/>
  <c r="F104" s="1"/>
  <c r="H102"/>
  <c r="J97"/>
  <c r="R137"/>
  <c r="AD103" i="5"/>
  <c r="AC102"/>
  <c r="W99"/>
  <c r="U100"/>
  <c r="Y94"/>
  <c r="AA94" s="1"/>
  <c r="X97"/>
  <c r="V107"/>
  <c r="O113"/>
  <c r="N112"/>
  <c r="J116"/>
  <c r="I118"/>
  <c r="J115"/>
  <c r="F122"/>
  <c r="G125"/>
  <c r="I119"/>
  <c r="O98" i="6" l="1"/>
  <c r="P99"/>
  <c r="K100"/>
  <c r="M97"/>
  <c r="L97"/>
  <c r="AC93"/>
  <c r="AB93"/>
  <c r="X90"/>
  <c r="AE89"/>
  <c r="W100"/>
  <c r="Y99"/>
  <c r="AA95" s="1"/>
  <c r="Z97"/>
  <c r="AC94"/>
  <c r="AB94"/>
  <c r="AF108"/>
  <c r="J98"/>
  <c r="H103"/>
  <c r="F105"/>
  <c r="H104"/>
  <c r="G92"/>
  <c r="Q91"/>
  <c r="I101"/>
  <c r="R138"/>
  <c r="X98" i="5"/>
  <c r="AC103"/>
  <c r="AD104"/>
  <c r="U101"/>
  <c r="W100" s="1"/>
  <c r="Y95"/>
  <c r="AA95" s="1"/>
  <c r="V108"/>
  <c r="O114"/>
  <c r="N113"/>
  <c r="F123"/>
  <c r="H122" s="1"/>
  <c r="G126"/>
  <c r="H121"/>
  <c r="O99" i="6" l="1"/>
  <c r="P100"/>
  <c r="W101"/>
  <c r="Y100" s="1"/>
  <c r="AA96" s="1"/>
  <c r="X91"/>
  <c r="AE90"/>
  <c r="K101"/>
  <c r="M98"/>
  <c r="L98"/>
  <c r="AC95"/>
  <c r="AB95"/>
  <c r="AF109"/>
  <c r="J99"/>
  <c r="I103"/>
  <c r="G93"/>
  <c r="Q92"/>
  <c r="F106"/>
  <c r="H105" s="1"/>
  <c r="J100"/>
  <c r="I102"/>
  <c r="R139"/>
  <c r="AD105" i="5"/>
  <c r="AC104"/>
  <c r="Y96"/>
  <c r="AA96" s="1"/>
  <c r="X99"/>
  <c r="U102"/>
  <c r="W101" s="1"/>
  <c r="V109"/>
  <c r="N114"/>
  <c r="O115"/>
  <c r="J118"/>
  <c r="J117"/>
  <c r="I121"/>
  <c r="I120"/>
  <c r="G127"/>
  <c r="F124"/>
  <c r="H123" s="1"/>
  <c r="O100" i="6" l="1"/>
  <c r="P101"/>
  <c r="AC96"/>
  <c r="AB96"/>
  <c r="K102"/>
  <c r="X92"/>
  <c r="AE91"/>
  <c r="K103"/>
  <c r="M100"/>
  <c r="L100"/>
  <c r="M99"/>
  <c r="L99"/>
  <c r="W102"/>
  <c r="W103" s="1"/>
  <c r="W104" s="1"/>
  <c r="W105" s="1"/>
  <c r="W106" s="1"/>
  <c r="W107" s="1"/>
  <c r="W108" s="1"/>
  <c r="W109" s="1"/>
  <c r="W110" s="1"/>
  <c r="W111" s="1"/>
  <c r="W112" s="1"/>
  <c r="W113" s="1"/>
  <c r="W114" s="1"/>
  <c r="Y101"/>
  <c r="AF110"/>
  <c r="J101"/>
  <c r="F107"/>
  <c r="H106" s="1"/>
  <c r="G94"/>
  <c r="Q93"/>
  <c r="I104"/>
  <c r="R140"/>
  <c r="AD106" i="5"/>
  <c r="AC105"/>
  <c r="U103"/>
  <c r="W102"/>
  <c r="Y97"/>
  <c r="AA97" s="1"/>
  <c r="X100"/>
  <c r="V110"/>
  <c r="N115"/>
  <c r="O116"/>
  <c r="F125"/>
  <c r="H124" s="1"/>
  <c r="G128"/>
  <c r="J119"/>
  <c r="I122"/>
  <c r="O101" i="6" l="1"/>
  <c r="P102"/>
  <c r="V6"/>
  <c r="AA97"/>
  <c r="K104"/>
  <c r="M101"/>
  <c r="L101"/>
  <c r="X93"/>
  <c r="AE92"/>
  <c r="AF111"/>
  <c r="G95"/>
  <c r="Q94"/>
  <c r="F108"/>
  <c r="H107" s="1"/>
  <c r="I105"/>
  <c r="J102"/>
  <c r="R141"/>
  <c r="AD107" i="5"/>
  <c r="AC106"/>
  <c r="Y98"/>
  <c r="AA98" s="1"/>
  <c r="X101"/>
  <c r="U104"/>
  <c r="W103" s="1"/>
  <c r="V111"/>
  <c r="O117"/>
  <c r="N116"/>
  <c r="G129"/>
  <c r="F126"/>
  <c r="H125" s="1"/>
  <c r="I123"/>
  <c r="J120"/>
  <c r="O102" i="6" l="1"/>
  <c r="P103"/>
  <c r="K105"/>
  <c r="X94"/>
  <c r="AE93"/>
  <c r="M102"/>
  <c r="L102"/>
  <c r="AC97"/>
  <c r="AB97"/>
  <c r="AF112"/>
  <c r="J103"/>
  <c r="F109"/>
  <c r="G96"/>
  <c r="Q95"/>
  <c r="I106"/>
  <c r="R142"/>
  <c r="AC107" i="5"/>
  <c r="AD108"/>
  <c r="Y99"/>
  <c r="AA99" s="1"/>
  <c r="X102"/>
  <c r="U105"/>
  <c r="W104"/>
  <c r="V112"/>
  <c r="O118"/>
  <c r="N117"/>
  <c r="J121"/>
  <c r="F127"/>
  <c r="H126" s="1"/>
  <c r="G130"/>
  <c r="I124"/>
  <c r="O103" i="6" l="1"/>
  <c r="P104"/>
  <c r="M103"/>
  <c r="L103"/>
  <c r="AH22"/>
  <c r="V9"/>
  <c r="X95"/>
  <c r="AE94"/>
  <c r="K106"/>
  <c r="AF113"/>
  <c r="G97"/>
  <c r="Q96"/>
  <c r="F110"/>
  <c r="H109"/>
  <c r="R143"/>
  <c r="AD109" i="5"/>
  <c r="AC108"/>
  <c r="W105"/>
  <c r="U106"/>
  <c r="X103"/>
  <c r="Y100"/>
  <c r="AA100" s="1"/>
  <c r="V113"/>
  <c r="N118"/>
  <c r="O119"/>
  <c r="J122"/>
  <c r="G131"/>
  <c r="F128"/>
  <c r="H127" s="1"/>
  <c r="I125"/>
  <c r="O104" i="6" l="1"/>
  <c r="P105"/>
  <c r="H108"/>
  <c r="X96"/>
  <c r="AE95"/>
  <c r="AH10" s="1"/>
  <c r="AF114"/>
  <c r="F111"/>
  <c r="H110"/>
  <c r="G98"/>
  <c r="Q97"/>
  <c r="J105"/>
  <c r="R144"/>
  <c r="X104" i="5"/>
  <c r="AC109"/>
  <c r="AD110"/>
  <c r="U107"/>
  <c r="W106" s="1"/>
  <c r="Y101"/>
  <c r="AA101" s="1"/>
  <c r="V114"/>
  <c r="N119"/>
  <c r="O120"/>
  <c r="J123"/>
  <c r="F129"/>
  <c r="G132"/>
  <c r="I126"/>
  <c r="O105" i="6" l="1"/>
  <c r="P106"/>
  <c r="M105"/>
  <c r="L105"/>
  <c r="X97"/>
  <c r="AE96"/>
  <c r="AH9" s="1"/>
  <c r="I108"/>
  <c r="I107"/>
  <c r="J104"/>
  <c r="I109"/>
  <c r="G99"/>
  <c r="Q98"/>
  <c r="F112"/>
  <c r="H111"/>
  <c r="J106"/>
  <c r="R145"/>
  <c r="AC110" i="5"/>
  <c r="AD111"/>
  <c r="Y102"/>
  <c r="AA102" s="1"/>
  <c r="U108"/>
  <c r="W107" s="1"/>
  <c r="X105"/>
  <c r="V115"/>
  <c r="V116" s="1"/>
  <c r="V117" s="1"/>
  <c r="V118" s="1"/>
  <c r="V119" s="1"/>
  <c r="V120" s="1"/>
  <c r="V121" s="1"/>
  <c r="V122" s="1"/>
  <c r="V123" s="1"/>
  <c r="V124" s="1"/>
  <c r="V125" s="1"/>
  <c r="V126" s="1"/>
  <c r="N120"/>
  <c r="O121"/>
  <c r="G133"/>
  <c r="F130"/>
  <c r="H129" s="1"/>
  <c r="H128"/>
  <c r="O106" i="6" l="1"/>
  <c r="P107"/>
  <c r="M106"/>
  <c r="L106"/>
  <c r="K109"/>
  <c r="M104"/>
  <c r="L104"/>
  <c r="K107"/>
  <c r="X98"/>
  <c r="AE97"/>
  <c r="AH8" s="1"/>
  <c r="J107"/>
  <c r="M107" s="1"/>
  <c r="K108"/>
  <c r="I110"/>
  <c r="F113"/>
  <c r="H112" s="1"/>
  <c r="J108" s="1"/>
  <c r="G100"/>
  <c r="Q99"/>
  <c r="R146"/>
  <c r="AC111" i="5"/>
  <c r="AD112"/>
  <c r="U109"/>
  <c r="W108"/>
  <c r="X106"/>
  <c r="Y103"/>
  <c r="AA103" s="1"/>
  <c r="O122"/>
  <c r="N121"/>
  <c r="J124"/>
  <c r="I128"/>
  <c r="I127"/>
  <c r="F131"/>
  <c r="G134"/>
  <c r="J125"/>
  <c r="O107" i="6" l="1"/>
  <c r="P108"/>
  <c r="M108"/>
  <c r="L108"/>
  <c r="K110"/>
  <c r="X99"/>
  <c r="AE98"/>
  <c r="AH7" s="1"/>
  <c r="L107"/>
  <c r="I111"/>
  <c r="G101"/>
  <c r="Q100"/>
  <c r="F114"/>
  <c r="H113" s="1"/>
  <c r="R147"/>
  <c r="AC112" i="5"/>
  <c r="AD113"/>
  <c r="X107"/>
  <c r="U110"/>
  <c r="W109" s="1"/>
  <c r="Y104"/>
  <c r="AA104" s="1"/>
  <c r="N122"/>
  <c r="O123"/>
  <c r="G135"/>
  <c r="F132"/>
  <c r="H131" s="1"/>
  <c r="H130"/>
  <c r="O108" i="6" l="1"/>
  <c r="P109"/>
  <c r="J109"/>
  <c r="K111"/>
  <c r="X100"/>
  <c r="AE99"/>
  <c r="AH6" s="1"/>
  <c r="H114"/>
  <c r="F115"/>
  <c r="G102"/>
  <c r="Q101"/>
  <c r="I112"/>
  <c r="R148"/>
  <c r="AC113" i="5"/>
  <c r="AD114"/>
  <c r="Y105"/>
  <c r="AA105" s="1"/>
  <c r="X108"/>
  <c r="W110"/>
  <c r="U111"/>
  <c r="N123"/>
  <c r="O124"/>
  <c r="J126"/>
  <c r="I129"/>
  <c r="I130"/>
  <c r="F133"/>
  <c r="H132" s="1"/>
  <c r="G136"/>
  <c r="J127"/>
  <c r="O109" i="6" l="1"/>
  <c r="P110"/>
  <c r="X101"/>
  <c r="AE100"/>
  <c r="AH5" s="1"/>
  <c r="J110"/>
  <c r="K112"/>
  <c r="M109"/>
  <c r="L109"/>
  <c r="G103"/>
  <c r="Q102"/>
  <c r="F116"/>
  <c r="I113"/>
  <c r="R149"/>
  <c r="Y106" i="5"/>
  <c r="AA106" s="1"/>
  <c r="AD115"/>
  <c r="AC114"/>
  <c r="U112"/>
  <c r="W111" s="1"/>
  <c r="X109"/>
  <c r="N124"/>
  <c r="O125"/>
  <c r="J128"/>
  <c r="G137"/>
  <c r="F134"/>
  <c r="H133" s="1"/>
  <c r="I131"/>
  <c r="O110" i="6" l="1"/>
  <c r="P111"/>
  <c r="K113"/>
  <c r="M110"/>
  <c r="L110"/>
  <c r="X102"/>
  <c r="AE101"/>
  <c r="AH4" s="1"/>
  <c r="F117"/>
  <c r="H116" s="1"/>
  <c r="G104"/>
  <c r="Q103"/>
  <c r="H115"/>
  <c r="R150"/>
  <c r="AD116" i="5"/>
  <c r="AC115"/>
  <c r="X110"/>
  <c r="U113"/>
  <c r="W112"/>
  <c r="Y107"/>
  <c r="AA107" s="1"/>
  <c r="O126"/>
  <c r="N125"/>
  <c r="J129"/>
  <c r="F135"/>
  <c r="H134" s="1"/>
  <c r="G138"/>
  <c r="I132"/>
  <c r="O111" i="6" l="1"/>
  <c r="P112"/>
  <c r="J112"/>
  <c r="J111"/>
  <c r="X103"/>
  <c r="AE102"/>
  <c r="AH3" s="1"/>
  <c r="I115"/>
  <c r="I114"/>
  <c r="G105"/>
  <c r="Q104"/>
  <c r="F118"/>
  <c r="H117"/>
  <c r="R151"/>
  <c r="AD117" i="5"/>
  <c r="AC116"/>
  <c r="U114"/>
  <c r="U115" s="1"/>
  <c r="W113"/>
  <c r="Y108"/>
  <c r="AA108" s="1"/>
  <c r="X111"/>
  <c r="O127"/>
  <c r="N126"/>
  <c r="J130"/>
  <c r="G139"/>
  <c r="F136"/>
  <c r="H135"/>
  <c r="I133"/>
  <c r="O112" i="6" l="1"/>
  <c r="P113"/>
  <c r="X104"/>
  <c r="AE103"/>
  <c r="AH2" s="1"/>
  <c r="K115"/>
  <c r="K114"/>
  <c r="M111"/>
  <c r="L111"/>
  <c r="M112"/>
  <c r="L112"/>
  <c r="H118"/>
  <c r="F119"/>
  <c r="F120" s="1"/>
  <c r="G106"/>
  <c r="Q105"/>
  <c r="I116"/>
  <c r="J113"/>
  <c r="R152"/>
  <c r="AC117" i="5"/>
  <c r="AD118"/>
  <c r="Y109"/>
  <c r="AA109" s="1"/>
  <c r="W114"/>
  <c r="U116"/>
  <c r="U117" s="1"/>
  <c r="W115"/>
  <c r="X112"/>
  <c r="O128"/>
  <c r="N127"/>
  <c r="F137"/>
  <c r="H136" s="1"/>
  <c r="G140"/>
  <c r="J131"/>
  <c r="I134"/>
  <c r="O113" i="6" l="1"/>
  <c r="P114"/>
  <c r="I117"/>
  <c r="M113"/>
  <c r="L113"/>
  <c r="X105"/>
  <c r="AE104"/>
  <c r="K116"/>
  <c r="G107"/>
  <c r="Q106"/>
  <c r="H119"/>
  <c r="F121"/>
  <c r="J114"/>
  <c r="R153"/>
  <c r="X113" i="5"/>
  <c r="AD119"/>
  <c r="AC118"/>
  <c r="W116"/>
  <c r="U118"/>
  <c r="U119" s="1"/>
  <c r="Y110"/>
  <c r="AA110" s="1"/>
  <c r="Y111"/>
  <c r="AA111" s="1"/>
  <c r="X114"/>
  <c r="N128"/>
  <c r="O129"/>
  <c r="G141"/>
  <c r="F138"/>
  <c r="H137" s="1"/>
  <c r="I135"/>
  <c r="J132"/>
  <c r="O114" i="6" l="1"/>
  <c r="P115"/>
  <c r="M114"/>
  <c r="L114"/>
  <c r="X106"/>
  <c r="AE105"/>
  <c r="K117"/>
  <c r="J115"/>
  <c r="G108"/>
  <c r="Q107"/>
  <c r="F122"/>
  <c r="H121"/>
  <c r="I118"/>
  <c r="H120"/>
  <c r="R154"/>
  <c r="AD120" i="5"/>
  <c r="AC119"/>
  <c r="W118"/>
  <c r="U120"/>
  <c r="W119"/>
  <c r="X115"/>
  <c r="W117"/>
  <c r="Y112"/>
  <c r="AA112" s="1"/>
  <c r="O130"/>
  <c r="N129"/>
  <c r="J133"/>
  <c r="F139"/>
  <c r="G142"/>
  <c r="I136"/>
  <c r="O115" i="6" l="1"/>
  <c r="P116"/>
  <c r="I120"/>
  <c r="K118"/>
  <c r="X107"/>
  <c r="AE106"/>
  <c r="M115"/>
  <c r="L115"/>
  <c r="J117"/>
  <c r="J116"/>
  <c r="F123"/>
  <c r="H122" s="1"/>
  <c r="G109"/>
  <c r="Q108"/>
  <c r="I119"/>
  <c r="R155"/>
  <c r="X116" i="5"/>
  <c r="AD121"/>
  <c r="AC120"/>
  <c r="Y114"/>
  <c r="AA114" s="1"/>
  <c r="Y113"/>
  <c r="AA113" s="1"/>
  <c r="U121"/>
  <c r="W120"/>
  <c r="Y116" s="1"/>
  <c r="AA116" s="1"/>
  <c r="Y115"/>
  <c r="AA115" s="1"/>
  <c r="X117"/>
  <c r="AF25" s="1"/>
  <c r="O131"/>
  <c r="N130"/>
  <c r="G143"/>
  <c r="F140"/>
  <c r="H139" s="1"/>
  <c r="H138"/>
  <c r="O116" i="6" l="1"/>
  <c r="P117"/>
  <c r="K119"/>
  <c r="X108"/>
  <c r="AE107"/>
  <c r="M117"/>
  <c r="L117"/>
  <c r="M116"/>
  <c r="L116"/>
  <c r="K120"/>
  <c r="G110"/>
  <c r="Q109"/>
  <c r="F124"/>
  <c r="H123"/>
  <c r="J118"/>
  <c r="I121"/>
  <c r="R156"/>
  <c r="AC121" i="5"/>
  <c r="AD122"/>
  <c r="U122"/>
  <c r="U123" s="1"/>
  <c r="U124" s="1"/>
  <c r="U125" s="1"/>
  <c r="U126" s="1"/>
  <c r="O132"/>
  <c r="N131"/>
  <c r="J134"/>
  <c r="I137"/>
  <c r="I138"/>
  <c r="F141"/>
  <c r="H140" s="1"/>
  <c r="G144"/>
  <c r="J135"/>
  <c r="O117" i="6" l="1"/>
  <c r="P118"/>
  <c r="K121"/>
  <c r="M118"/>
  <c r="L118"/>
  <c r="X109"/>
  <c r="AE108"/>
  <c r="J119"/>
  <c r="F125"/>
  <c r="F126" s="1"/>
  <c r="G111"/>
  <c r="Q110"/>
  <c r="I122"/>
  <c r="R157"/>
  <c r="AD123" i="5"/>
  <c r="AC122"/>
  <c r="W121"/>
  <c r="N132"/>
  <c r="O133"/>
  <c r="J136"/>
  <c r="I139"/>
  <c r="G145"/>
  <c r="F142"/>
  <c r="H141" s="1"/>
  <c r="O118" i="6" l="1"/>
  <c r="P119"/>
  <c r="K122"/>
  <c r="X110"/>
  <c r="AE109"/>
  <c r="M119"/>
  <c r="L119"/>
  <c r="G112"/>
  <c r="Q111"/>
  <c r="H124"/>
  <c r="H125"/>
  <c r="F127"/>
  <c r="F128" s="1"/>
  <c r="R158"/>
  <c r="AD124" i="5"/>
  <c r="AC123"/>
  <c r="Y117"/>
  <c r="AA117" s="1"/>
  <c r="T6"/>
  <c r="N133"/>
  <c r="O134"/>
  <c r="J137"/>
  <c r="F143"/>
  <c r="H142" s="1"/>
  <c r="G146"/>
  <c r="I140"/>
  <c r="O119" i="6" l="1"/>
  <c r="P120"/>
  <c r="X111"/>
  <c r="AE110"/>
  <c r="J120"/>
  <c r="I123"/>
  <c r="I124"/>
  <c r="G113"/>
  <c r="Q112"/>
  <c r="H126"/>
  <c r="I126" s="1"/>
  <c r="H127"/>
  <c r="F129"/>
  <c r="H128" s="1"/>
  <c r="J121"/>
  <c r="R159"/>
  <c r="AF22" i="5"/>
  <c r="AF9"/>
  <c r="AF10"/>
  <c r="AF8"/>
  <c r="AF3"/>
  <c r="AF7"/>
  <c r="AF6"/>
  <c r="AF4"/>
  <c r="AF5"/>
  <c r="AF2"/>
  <c r="AC124"/>
  <c r="AD125"/>
  <c r="T9"/>
  <c r="O135"/>
  <c r="N134"/>
  <c r="G147"/>
  <c r="F144"/>
  <c r="H143" s="1"/>
  <c r="I141"/>
  <c r="J138"/>
  <c r="O120" i="6" l="1"/>
  <c r="P121"/>
  <c r="M121"/>
  <c r="L121"/>
  <c r="M120"/>
  <c r="L120"/>
  <c r="X112"/>
  <c r="AE111"/>
  <c r="K124"/>
  <c r="K123"/>
  <c r="K126"/>
  <c r="I127"/>
  <c r="K127" s="1"/>
  <c r="J122"/>
  <c r="G114"/>
  <c r="Q113"/>
  <c r="I125"/>
  <c r="F130"/>
  <c r="H129" s="1"/>
  <c r="J124"/>
  <c r="M124" s="1"/>
  <c r="J123"/>
  <c r="M123" s="1"/>
  <c r="R160"/>
  <c r="AD126" i="5"/>
  <c r="AC126" s="1"/>
  <c r="AC125"/>
  <c r="N135"/>
  <c r="O136"/>
  <c r="J139"/>
  <c r="I142"/>
  <c r="F145"/>
  <c r="H144" s="1"/>
  <c r="G148"/>
  <c r="O121" i="6" l="1"/>
  <c r="P122"/>
  <c r="K125"/>
  <c r="L123"/>
  <c r="L124"/>
  <c r="M122"/>
  <c r="L122"/>
  <c r="X113"/>
  <c r="AE112"/>
  <c r="F131"/>
  <c r="F132" s="1"/>
  <c r="G115"/>
  <c r="Q114"/>
  <c r="I128"/>
  <c r="J125"/>
  <c r="M125" s="1"/>
  <c r="R161"/>
  <c r="N136" i="5"/>
  <c r="O137"/>
  <c r="J140"/>
  <c r="I143"/>
  <c r="G149"/>
  <c r="F146"/>
  <c r="H145" s="1"/>
  <c r="O122" i="6" l="1"/>
  <c r="P123"/>
  <c r="X114"/>
  <c r="AE114" s="1"/>
  <c r="AE113"/>
  <c r="K128"/>
  <c r="L125"/>
  <c r="H131"/>
  <c r="F133"/>
  <c r="H132"/>
  <c r="G116"/>
  <c r="Q115"/>
  <c r="H130"/>
  <c r="R162"/>
  <c r="N137" i="5"/>
  <c r="O138"/>
  <c r="I144"/>
  <c r="J141"/>
  <c r="F147"/>
  <c r="H146" s="1"/>
  <c r="G150"/>
  <c r="O123" i="6" l="1"/>
  <c r="P124"/>
  <c r="I131"/>
  <c r="K131" s="1"/>
  <c r="J128"/>
  <c r="J127"/>
  <c r="J126"/>
  <c r="I129"/>
  <c r="I130"/>
  <c r="G117"/>
  <c r="Q116"/>
  <c r="F134"/>
  <c r="H133" s="1"/>
  <c r="R163"/>
  <c r="N138" i="5"/>
  <c r="O139"/>
  <c r="G151"/>
  <c r="F148"/>
  <c r="H147" s="1"/>
  <c r="I145"/>
  <c r="J142"/>
  <c r="O124" i="6" l="1"/>
  <c r="P125"/>
  <c r="M126"/>
  <c r="L126"/>
  <c r="M128"/>
  <c r="L128"/>
  <c r="K130"/>
  <c r="K129"/>
  <c r="M127"/>
  <c r="L127"/>
  <c r="J129"/>
  <c r="M129" s="1"/>
  <c r="I132"/>
  <c r="G118"/>
  <c r="Q117"/>
  <c r="F135"/>
  <c r="R164"/>
  <c r="O140" i="5"/>
  <c r="N139"/>
  <c r="J143"/>
  <c r="F149"/>
  <c r="H148" s="1"/>
  <c r="G152"/>
  <c r="I146"/>
  <c r="O125" i="6" l="1"/>
  <c r="P126"/>
  <c r="L129"/>
  <c r="K132"/>
  <c r="F136"/>
  <c r="H135"/>
  <c r="G119"/>
  <c r="Q118"/>
  <c r="H134"/>
  <c r="R165"/>
  <c r="O141" i="5"/>
  <c r="N140"/>
  <c r="G153"/>
  <c r="F150"/>
  <c r="H149" s="1"/>
  <c r="I147"/>
  <c r="J144"/>
  <c r="O126" i="6" l="1"/>
  <c r="P127"/>
  <c r="J131"/>
  <c r="J130"/>
  <c r="I134"/>
  <c r="I133"/>
  <c r="G120"/>
  <c r="Q119"/>
  <c r="F137"/>
  <c r="F138" s="1"/>
  <c r="H136"/>
  <c r="R166"/>
  <c r="N141" i="5"/>
  <c r="O142"/>
  <c r="J145"/>
  <c r="I148"/>
  <c r="F151"/>
  <c r="H150" s="1"/>
  <c r="G154"/>
  <c r="O127" i="6" l="1"/>
  <c r="P128"/>
  <c r="I135"/>
  <c r="M131"/>
  <c r="L131"/>
  <c r="K133"/>
  <c r="M130"/>
  <c r="L130"/>
  <c r="K134"/>
  <c r="H137"/>
  <c r="F139"/>
  <c r="H138"/>
  <c r="G121"/>
  <c r="Q120"/>
  <c r="J132"/>
  <c r="R167"/>
  <c r="O143" i="5"/>
  <c r="N142"/>
  <c r="J146"/>
  <c r="I149"/>
  <c r="G155"/>
  <c r="F152"/>
  <c r="H151" s="1"/>
  <c r="O128" i="6" l="1"/>
  <c r="P129"/>
  <c r="K135"/>
  <c r="M132"/>
  <c r="L132"/>
  <c r="G122"/>
  <c r="Q121"/>
  <c r="F140"/>
  <c r="H139" s="1"/>
  <c r="I136"/>
  <c r="J133"/>
  <c r="I137"/>
  <c r="J134"/>
  <c r="R168"/>
  <c r="O144" i="5"/>
  <c r="N143"/>
  <c r="J147"/>
  <c r="I150"/>
  <c r="F153"/>
  <c r="H152" s="1"/>
  <c r="G156"/>
  <c r="O129" i="6" l="1"/>
  <c r="P130"/>
  <c r="K136"/>
  <c r="K137"/>
  <c r="M134"/>
  <c r="L134"/>
  <c r="M133"/>
  <c r="L133"/>
  <c r="F141"/>
  <c r="H140" s="1"/>
  <c r="J135"/>
  <c r="I138"/>
  <c r="G123"/>
  <c r="Q122"/>
  <c r="R169"/>
  <c r="N144" i="5"/>
  <c r="O145"/>
  <c r="J148"/>
  <c r="G157"/>
  <c r="F154"/>
  <c r="H153" s="1"/>
  <c r="I151"/>
  <c r="O130" i="6" l="1"/>
  <c r="P131"/>
  <c r="K138"/>
  <c r="M135"/>
  <c r="L135"/>
  <c r="G124"/>
  <c r="Q123"/>
  <c r="F142"/>
  <c r="I139"/>
  <c r="J136"/>
  <c r="R170"/>
  <c r="N145" i="5"/>
  <c r="O146"/>
  <c r="F155"/>
  <c r="H154" s="1"/>
  <c r="G158"/>
  <c r="J149"/>
  <c r="I152"/>
  <c r="O131" i="6" l="1"/>
  <c r="P132"/>
  <c r="K139"/>
  <c r="M136"/>
  <c r="L136"/>
  <c r="H142"/>
  <c r="F143"/>
  <c r="F144" s="1"/>
  <c r="G125"/>
  <c r="Q124"/>
  <c r="H141"/>
  <c r="R171"/>
  <c r="N146" i="5"/>
  <c r="O147"/>
  <c r="G159"/>
  <c r="F156"/>
  <c r="H155" s="1"/>
  <c r="I153"/>
  <c r="J150"/>
  <c r="O132" i="6" l="1"/>
  <c r="P133"/>
  <c r="J138"/>
  <c r="J137"/>
  <c r="I140"/>
  <c r="I141"/>
  <c r="G126"/>
  <c r="Q125"/>
  <c r="H143"/>
  <c r="F145"/>
  <c r="H144"/>
  <c r="R172"/>
  <c r="N147" i="5"/>
  <c r="O148"/>
  <c r="J151"/>
  <c r="F157"/>
  <c r="H156" s="1"/>
  <c r="G160"/>
  <c r="I154"/>
  <c r="O133" i="6" l="1"/>
  <c r="P134"/>
  <c r="K140"/>
  <c r="M138"/>
  <c r="L138"/>
  <c r="J140"/>
  <c r="M140" s="1"/>
  <c r="M137"/>
  <c r="L137"/>
  <c r="K141"/>
  <c r="J139"/>
  <c r="G127"/>
  <c r="Q126"/>
  <c r="I142"/>
  <c r="I143"/>
  <c r="F146"/>
  <c r="H145" s="1"/>
  <c r="R173"/>
  <c r="N148" i="5"/>
  <c r="O149"/>
  <c r="G161"/>
  <c r="F158"/>
  <c r="H157" s="1"/>
  <c r="I155"/>
  <c r="J152"/>
  <c r="O134" i="6" l="1"/>
  <c r="P135"/>
  <c r="K142"/>
  <c r="K143"/>
  <c r="L140"/>
  <c r="M139"/>
  <c r="L139"/>
  <c r="F147"/>
  <c r="H146" s="1"/>
  <c r="G128"/>
  <c r="Q127"/>
  <c r="J141"/>
  <c r="I144"/>
  <c r="R174"/>
  <c r="O150" i="5"/>
  <c r="N149"/>
  <c r="J153"/>
  <c r="I156"/>
  <c r="F159"/>
  <c r="H158" s="1"/>
  <c r="G162"/>
  <c r="O135" i="6" l="1"/>
  <c r="P136"/>
  <c r="M141"/>
  <c r="L141"/>
  <c r="K144"/>
  <c r="G129"/>
  <c r="Q128"/>
  <c r="F148"/>
  <c r="H147"/>
  <c r="I145"/>
  <c r="J142"/>
  <c r="R175"/>
  <c r="O151" i="5"/>
  <c r="N150"/>
  <c r="J154"/>
  <c r="I157"/>
  <c r="G163"/>
  <c r="F160"/>
  <c r="H159" s="1"/>
  <c r="O136" i="6" l="1"/>
  <c r="P137"/>
  <c r="M142"/>
  <c r="L142"/>
  <c r="K145"/>
  <c r="J143"/>
  <c r="F149"/>
  <c r="F150" s="1"/>
  <c r="G130"/>
  <c r="Q129"/>
  <c r="I146"/>
  <c r="R176"/>
  <c r="O152" i="5"/>
  <c r="N151"/>
  <c r="J155"/>
  <c r="I158"/>
  <c r="F161"/>
  <c r="H160" s="1"/>
  <c r="G164"/>
  <c r="O137" i="6" l="1"/>
  <c r="P138"/>
  <c r="K146"/>
  <c r="H148"/>
  <c r="M143"/>
  <c r="L143"/>
  <c r="G131"/>
  <c r="Q130"/>
  <c r="H149"/>
  <c r="F151"/>
  <c r="F152" s="1"/>
  <c r="H150"/>
  <c r="I147"/>
  <c r="J144"/>
  <c r="R177"/>
  <c r="O153" i="5"/>
  <c r="N152"/>
  <c r="J156"/>
  <c r="I159"/>
  <c r="G165"/>
  <c r="F162"/>
  <c r="H161" s="1"/>
  <c r="O138" i="6" l="1"/>
  <c r="P139"/>
  <c r="M144"/>
  <c r="L144"/>
  <c r="K147"/>
  <c r="I148"/>
  <c r="K148" s="1"/>
  <c r="J146"/>
  <c r="H151"/>
  <c r="F153"/>
  <c r="H152"/>
  <c r="I149"/>
  <c r="I150"/>
  <c r="J145"/>
  <c r="G132"/>
  <c r="Q131"/>
  <c r="R178"/>
  <c r="N153" i="5"/>
  <c r="O154"/>
  <c r="J157"/>
  <c r="I160"/>
  <c r="F163"/>
  <c r="H162" s="1"/>
  <c r="G166"/>
  <c r="O139" i="6" l="1"/>
  <c r="P140"/>
  <c r="M145"/>
  <c r="L145"/>
  <c r="M146"/>
  <c r="L146"/>
  <c r="K149"/>
  <c r="I151"/>
  <c r="K151" s="1"/>
  <c r="K150"/>
  <c r="J148"/>
  <c r="M148" s="1"/>
  <c r="G133"/>
  <c r="Q132"/>
  <c r="F154"/>
  <c r="H153" s="1"/>
  <c r="J147"/>
  <c r="R179"/>
  <c r="N154" i="5"/>
  <c r="O155"/>
  <c r="J158"/>
  <c r="I161"/>
  <c r="G167"/>
  <c r="F164"/>
  <c r="H163" s="1"/>
  <c r="O140" i="6" l="1"/>
  <c r="P141"/>
  <c r="L148"/>
  <c r="M147"/>
  <c r="L147"/>
  <c r="J149"/>
  <c r="F155"/>
  <c r="F156" s="1"/>
  <c r="G134"/>
  <c r="Q133"/>
  <c r="I152"/>
  <c r="R180"/>
  <c r="N155" i="5"/>
  <c r="O156"/>
  <c r="J159"/>
  <c r="I162"/>
  <c r="F165"/>
  <c r="H164" s="1"/>
  <c r="G168"/>
  <c r="O141" i="6" l="1"/>
  <c r="P142"/>
  <c r="K152"/>
  <c r="M149"/>
  <c r="L149"/>
  <c r="G135"/>
  <c r="Q134"/>
  <c r="H155"/>
  <c r="F157"/>
  <c r="H156"/>
  <c r="R181"/>
  <c r="O157" i="5"/>
  <c r="N156"/>
  <c r="J160"/>
  <c r="I163"/>
  <c r="G169"/>
  <c r="F166"/>
  <c r="H165" s="1"/>
  <c r="O142" i="6" l="1"/>
  <c r="P143"/>
  <c r="H154"/>
  <c r="J151"/>
  <c r="G136"/>
  <c r="Q135"/>
  <c r="F158"/>
  <c r="R182"/>
  <c r="N157" i="5"/>
  <c r="O158"/>
  <c r="I164"/>
  <c r="J161"/>
  <c r="F167"/>
  <c r="H166" s="1"/>
  <c r="G170"/>
  <c r="O143" i="6" l="1"/>
  <c r="P144"/>
  <c r="M151"/>
  <c r="L151"/>
  <c r="I154"/>
  <c r="K154" s="1"/>
  <c r="I153"/>
  <c r="J152"/>
  <c r="I155"/>
  <c r="J150"/>
  <c r="F159"/>
  <c r="F160" s="1"/>
  <c r="G137"/>
  <c r="Q136"/>
  <c r="H157"/>
  <c r="J153" s="1"/>
  <c r="M153" s="1"/>
  <c r="R183"/>
  <c r="O159" i="5"/>
  <c r="N158"/>
  <c r="J162"/>
  <c r="I165"/>
  <c r="G171"/>
  <c r="F168"/>
  <c r="H167" s="1"/>
  <c r="O144" i="6" l="1"/>
  <c r="P145"/>
  <c r="M150"/>
  <c r="L150"/>
  <c r="L153"/>
  <c r="K153"/>
  <c r="K155"/>
  <c r="M152"/>
  <c r="L152"/>
  <c r="I156"/>
  <c r="G138"/>
  <c r="Q137"/>
  <c r="H158"/>
  <c r="H159"/>
  <c r="F161"/>
  <c r="H160"/>
  <c r="R184"/>
  <c r="N159" i="5"/>
  <c r="O160"/>
  <c r="J163"/>
  <c r="F169"/>
  <c r="H168" s="1"/>
  <c r="G172"/>
  <c r="I166"/>
  <c r="O145" i="6" l="1"/>
  <c r="P146"/>
  <c r="J155"/>
  <c r="M155" s="1"/>
  <c r="L155"/>
  <c r="K156"/>
  <c r="I158"/>
  <c r="K158"/>
  <c r="J156"/>
  <c r="M156" s="1"/>
  <c r="J154"/>
  <c r="I157"/>
  <c r="F162"/>
  <c r="H161" s="1"/>
  <c r="J157" s="1"/>
  <c r="M157" s="1"/>
  <c r="I159"/>
  <c r="G139"/>
  <c r="Q138"/>
  <c r="R185"/>
  <c r="N160" i="5"/>
  <c r="O161"/>
  <c r="G173"/>
  <c r="F170"/>
  <c r="H169" s="1"/>
  <c r="I167"/>
  <c r="J164"/>
  <c r="O146" i="6" l="1"/>
  <c r="P147"/>
  <c r="L157"/>
  <c r="K157"/>
  <c r="K159"/>
  <c r="L156"/>
  <c r="M154"/>
  <c r="L154"/>
  <c r="I160"/>
  <c r="G140"/>
  <c r="Q139"/>
  <c r="F163"/>
  <c r="R186"/>
  <c r="N161" i="5"/>
  <c r="O162"/>
  <c r="J165"/>
  <c r="H170"/>
  <c r="F171"/>
  <c r="G174"/>
  <c r="I168"/>
  <c r="O147" i="6" l="1"/>
  <c r="P148"/>
  <c r="K160"/>
  <c r="G141"/>
  <c r="Q140"/>
  <c r="F164"/>
  <c r="H163"/>
  <c r="R187"/>
  <c r="N162" i="5"/>
  <c r="O163"/>
  <c r="G175"/>
  <c r="F172"/>
  <c r="H171" s="1"/>
  <c r="I169"/>
  <c r="J166"/>
  <c r="O148" i="6" l="1"/>
  <c r="P149"/>
  <c r="H162"/>
  <c r="F165"/>
  <c r="F166" s="1"/>
  <c r="G142"/>
  <c r="Q141"/>
  <c r="R188"/>
  <c r="O164" i="5"/>
  <c r="N163"/>
  <c r="J167"/>
  <c r="I170"/>
  <c r="F173"/>
  <c r="H172" s="1"/>
  <c r="G176"/>
  <c r="O149" i="6" l="1"/>
  <c r="P150"/>
  <c r="J158"/>
  <c r="I161"/>
  <c r="J159"/>
  <c r="I162"/>
  <c r="H164"/>
  <c r="G143"/>
  <c r="Q142"/>
  <c r="H165"/>
  <c r="F167"/>
  <c r="F168" s="1"/>
  <c r="R189"/>
  <c r="N164" i="5"/>
  <c r="O165"/>
  <c r="J168"/>
  <c r="I171"/>
  <c r="G177"/>
  <c r="F174"/>
  <c r="H173" s="1"/>
  <c r="O150" i="6" l="1"/>
  <c r="P151"/>
  <c r="J161"/>
  <c r="M161" s="1"/>
  <c r="K162"/>
  <c r="M159"/>
  <c r="L159"/>
  <c r="L161"/>
  <c r="K161"/>
  <c r="M158"/>
  <c r="L158"/>
  <c r="J160"/>
  <c r="I163"/>
  <c r="H167"/>
  <c r="F169"/>
  <c r="I164"/>
  <c r="K164" s="1"/>
  <c r="G144"/>
  <c r="Q143"/>
  <c r="H166"/>
  <c r="R190"/>
  <c r="N165" i="5"/>
  <c r="O166"/>
  <c r="I172"/>
  <c r="J169"/>
  <c r="F175"/>
  <c r="H174" s="1"/>
  <c r="G178"/>
  <c r="O151" i="6" l="1"/>
  <c r="P152"/>
  <c r="M160"/>
  <c r="L160"/>
  <c r="J163"/>
  <c r="M163" s="1"/>
  <c r="K163"/>
  <c r="J162"/>
  <c r="G145"/>
  <c r="Q144"/>
  <c r="H168"/>
  <c r="F170"/>
  <c r="H169"/>
  <c r="I165"/>
  <c r="I166"/>
  <c r="K166" s="1"/>
  <c r="R191"/>
  <c r="N166" i="5"/>
  <c r="O167"/>
  <c r="J170"/>
  <c r="I173"/>
  <c r="G179"/>
  <c r="F176"/>
  <c r="H175" s="1"/>
  <c r="O152" i="6" l="1"/>
  <c r="P153"/>
  <c r="K165"/>
  <c r="M162"/>
  <c r="L162"/>
  <c r="I168"/>
  <c r="K168" s="1"/>
  <c r="J165"/>
  <c r="M165" s="1"/>
  <c r="L163"/>
  <c r="J164"/>
  <c r="F171"/>
  <c r="F172" s="1"/>
  <c r="I167"/>
  <c r="K167" s="1"/>
  <c r="G146"/>
  <c r="Q145"/>
  <c r="R192"/>
  <c r="O168" i="5"/>
  <c r="N167"/>
  <c r="J171"/>
  <c r="F177"/>
  <c r="H176" s="1"/>
  <c r="G180"/>
  <c r="I174"/>
  <c r="O153" i="6" l="1"/>
  <c r="P154"/>
  <c r="M164"/>
  <c r="L164"/>
  <c r="L165"/>
  <c r="G147"/>
  <c r="Q146"/>
  <c r="H171"/>
  <c r="F173"/>
  <c r="F174" s="1"/>
  <c r="H172"/>
  <c r="R193"/>
  <c r="N168" i="5"/>
  <c r="O169"/>
  <c r="J172"/>
  <c r="I175"/>
  <c r="G181"/>
  <c r="F178"/>
  <c r="H177" s="1"/>
  <c r="O154" i="6" l="1"/>
  <c r="P155"/>
  <c r="H170"/>
  <c r="J166"/>
  <c r="I170"/>
  <c r="J167"/>
  <c r="J168"/>
  <c r="I169"/>
  <c r="G148"/>
  <c r="Q147"/>
  <c r="H173"/>
  <c r="F175"/>
  <c r="F176" s="1"/>
  <c r="H174"/>
  <c r="R194"/>
  <c r="O170" i="5"/>
  <c r="N169"/>
  <c r="F179"/>
  <c r="H178" s="1"/>
  <c r="G182"/>
  <c r="J173"/>
  <c r="I176"/>
  <c r="O155" i="6" l="1"/>
  <c r="P156"/>
  <c r="M168"/>
  <c r="L168"/>
  <c r="K170"/>
  <c r="I171"/>
  <c r="K169"/>
  <c r="M167"/>
  <c r="L167"/>
  <c r="M166"/>
  <c r="L166"/>
  <c r="J170"/>
  <c r="M170" s="1"/>
  <c r="J169"/>
  <c r="M169" s="1"/>
  <c r="G149"/>
  <c r="Q148"/>
  <c r="I173"/>
  <c r="I172"/>
  <c r="F177"/>
  <c r="F178" s="1"/>
  <c r="H176"/>
  <c r="H175" s="1"/>
  <c r="R195"/>
  <c r="N170" i="5"/>
  <c r="O171"/>
  <c r="G183"/>
  <c r="F180"/>
  <c r="H179" s="1"/>
  <c r="I177"/>
  <c r="J174"/>
  <c r="O156" i="6" l="1"/>
  <c r="P157"/>
  <c r="I174"/>
  <c r="J172"/>
  <c r="M172" s="1"/>
  <c r="J171"/>
  <c r="M171" s="1"/>
  <c r="L172"/>
  <c r="K172"/>
  <c r="L170"/>
  <c r="L171"/>
  <c r="K171"/>
  <c r="K173"/>
  <c r="L169"/>
  <c r="K174"/>
  <c r="H177"/>
  <c r="F179"/>
  <c r="F180" s="1"/>
  <c r="G150"/>
  <c r="Q149"/>
  <c r="I175"/>
  <c r="K175" s="1"/>
  <c r="R196"/>
  <c r="O172" i="5"/>
  <c r="N171"/>
  <c r="J175"/>
  <c r="F181"/>
  <c r="H180" s="1"/>
  <c r="G184"/>
  <c r="I178"/>
  <c r="O157" i="6" l="1"/>
  <c r="P158"/>
  <c r="J173"/>
  <c r="I176"/>
  <c r="K176" s="1"/>
  <c r="H179"/>
  <c r="F181"/>
  <c r="F182" s="1"/>
  <c r="H180"/>
  <c r="G151"/>
  <c r="Q150"/>
  <c r="H178"/>
  <c r="J175" s="1"/>
  <c r="R197"/>
  <c r="O173" i="5"/>
  <c r="N172"/>
  <c r="G185"/>
  <c r="F182"/>
  <c r="H181" s="1"/>
  <c r="I179"/>
  <c r="J176"/>
  <c r="O158" i="6" l="1"/>
  <c r="P159"/>
  <c r="M175"/>
  <c r="L175"/>
  <c r="M173"/>
  <c r="L173"/>
  <c r="J174"/>
  <c r="I178"/>
  <c r="K178"/>
  <c r="J176"/>
  <c r="G152"/>
  <c r="Q151"/>
  <c r="H181"/>
  <c r="J177" s="1"/>
  <c r="F183"/>
  <c r="F184" s="1"/>
  <c r="I177"/>
  <c r="K177" s="1"/>
  <c r="I179"/>
  <c r="K179" s="1"/>
  <c r="R198"/>
  <c r="O174" i="5"/>
  <c r="N173"/>
  <c r="J177"/>
  <c r="I180"/>
  <c r="F183"/>
  <c r="H182" s="1"/>
  <c r="G186"/>
  <c r="O159" i="6" l="1"/>
  <c r="P160"/>
  <c r="L177"/>
  <c r="M177"/>
  <c r="M176"/>
  <c r="L176"/>
  <c r="M174"/>
  <c r="L174"/>
  <c r="G153"/>
  <c r="Q152"/>
  <c r="H183"/>
  <c r="F185"/>
  <c r="I180"/>
  <c r="K180" s="1"/>
  <c r="R199"/>
  <c r="N174" i="5"/>
  <c r="O175"/>
  <c r="J178"/>
  <c r="I181"/>
  <c r="G187"/>
  <c r="F184"/>
  <c r="H183" s="1"/>
  <c r="O160" i="6" l="1"/>
  <c r="P161"/>
  <c r="H182"/>
  <c r="I181" s="1"/>
  <c r="J178"/>
  <c r="H184"/>
  <c r="F186"/>
  <c r="G154"/>
  <c r="Q153"/>
  <c r="R200"/>
  <c r="O176" i="5"/>
  <c r="N175"/>
  <c r="J179"/>
  <c r="F185"/>
  <c r="H184" s="1"/>
  <c r="G188"/>
  <c r="I182"/>
  <c r="O161" i="6" l="1"/>
  <c r="P162"/>
  <c r="J179"/>
  <c r="M179" s="1"/>
  <c r="L179"/>
  <c r="K181"/>
  <c r="I182"/>
  <c r="K182" s="1"/>
  <c r="M178"/>
  <c r="L178"/>
  <c r="I183"/>
  <c r="J180"/>
  <c r="G155"/>
  <c r="Q154"/>
  <c r="F187"/>
  <c r="H186"/>
  <c r="H185" s="1"/>
  <c r="R201"/>
  <c r="N176" i="5"/>
  <c r="O177"/>
  <c r="J180"/>
  <c r="I183"/>
  <c r="G189"/>
  <c r="F186"/>
  <c r="H185" s="1"/>
  <c r="O162" i="6" l="1"/>
  <c r="P163"/>
  <c r="I184"/>
  <c r="K184" s="1"/>
  <c r="J181"/>
  <c r="M181" s="1"/>
  <c r="J182"/>
  <c r="M182" s="1"/>
  <c r="I185"/>
  <c r="M180"/>
  <c r="L180"/>
  <c r="K183"/>
  <c r="K185"/>
  <c r="L182"/>
  <c r="L181"/>
  <c r="F188"/>
  <c r="H187" s="1"/>
  <c r="G156"/>
  <c r="Q155"/>
  <c r="R202"/>
  <c r="N177" i="5"/>
  <c r="O178"/>
  <c r="J181"/>
  <c r="I184"/>
  <c r="F187"/>
  <c r="H186" s="1"/>
  <c r="G190"/>
  <c r="O163" i="6" l="1"/>
  <c r="P164"/>
  <c r="J183"/>
  <c r="I186"/>
  <c r="G157"/>
  <c r="Q156"/>
  <c r="F189"/>
  <c r="H188"/>
  <c r="R203"/>
  <c r="N178" i="5"/>
  <c r="O179"/>
  <c r="J182"/>
  <c r="G191"/>
  <c r="F188"/>
  <c r="H187" s="1"/>
  <c r="I185"/>
  <c r="O164" i="6" l="1"/>
  <c r="P165"/>
  <c r="K186"/>
  <c r="M183"/>
  <c r="L183"/>
  <c r="J184"/>
  <c r="I187"/>
  <c r="K187" s="1"/>
  <c r="F190"/>
  <c r="H189" s="1"/>
  <c r="G158"/>
  <c r="Q157"/>
  <c r="R204"/>
  <c r="N179" i="5"/>
  <c r="O180"/>
  <c r="I186"/>
  <c r="J183"/>
  <c r="F189"/>
  <c r="H188" s="1"/>
  <c r="G192"/>
  <c r="O165" i="6" l="1"/>
  <c r="P166"/>
  <c r="J185"/>
  <c r="M184"/>
  <c r="L184"/>
  <c r="G159"/>
  <c r="Q158"/>
  <c r="F191"/>
  <c r="H190" s="1"/>
  <c r="I188"/>
  <c r="K188" s="1"/>
  <c r="R205"/>
  <c r="N180" i="5"/>
  <c r="O181"/>
  <c r="J184"/>
  <c r="I187"/>
  <c r="G193"/>
  <c r="F190"/>
  <c r="H189" s="1"/>
  <c r="O166" i="6" l="1"/>
  <c r="P167"/>
  <c r="J186"/>
  <c r="M185"/>
  <c r="L185"/>
  <c r="F192"/>
  <c r="H191"/>
  <c r="I189"/>
  <c r="K189" s="1"/>
  <c r="G160"/>
  <c r="Q159"/>
  <c r="R206"/>
  <c r="N181" i="5"/>
  <c r="O182"/>
  <c r="J185"/>
  <c r="F191"/>
  <c r="H190" s="1"/>
  <c r="G194"/>
  <c r="I188"/>
  <c r="O167" i="6" l="1"/>
  <c r="P168"/>
  <c r="M186"/>
  <c r="L186"/>
  <c r="J187"/>
  <c r="G161"/>
  <c r="Q160"/>
  <c r="F193"/>
  <c r="H192"/>
  <c r="I190"/>
  <c r="K190" s="1"/>
  <c r="R207"/>
  <c r="N182" i="5"/>
  <c r="O183"/>
  <c r="I189"/>
  <c r="J186"/>
  <c r="G195"/>
  <c r="F192"/>
  <c r="H191" s="1"/>
  <c r="R10" l="1"/>
  <c r="O168" i="6"/>
  <c r="P169"/>
  <c r="J188"/>
  <c r="L187"/>
  <c r="M187"/>
  <c r="F194"/>
  <c r="H193"/>
  <c r="J189" s="1"/>
  <c r="G162"/>
  <c r="Q161"/>
  <c r="I191"/>
  <c r="K191" s="1"/>
  <c r="R208"/>
  <c r="O184" i="5"/>
  <c r="N183"/>
  <c r="J187"/>
  <c r="I190"/>
  <c r="F193"/>
  <c r="H192" s="1"/>
  <c r="G196"/>
  <c r="R9" l="1"/>
  <c r="O169" i="6"/>
  <c r="P170"/>
  <c r="L189"/>
  <c r="M189"/>
  <c r="L188"/>
  <c r="M188"/>
  <c r="I192"/>
  <c r="K192" s="1"/>
  <c r="G163"/>
  <c r="Q162"/>
  <c r="F195"/>
  <c r="R209"/>
  <c r="N184" i="5"/>
  <c r="O185"/>
  <c r="G197"/>
  <c r="F194"/>
  <c r="H193" s="1"/>
  <c r="I191"/>
  <c r="J188"/>
  <c r="R8" l="1"/>
  <c r="O170" i="6"/>
  <c r="P171"/>
  <c r="F196"/>
  <c r="H195" s="1"/>
  <c r="G164"/>
  <c r="Q163"/>
  <c r="R210"/>
  <c r="O186" i="5"/>
  <c r="N185"/>
  <c r="J189"/>
  <c r="I192"/>
  <c r="F195"/>
  <c r="H194" s="1"/>
  <c r="G198"/>
  <c r="R7" l="1"/>
  <c r="O171" i="6"/>
  <c r="P172"/>
  <c r="H194"/>
  <c r="J190"/>
  <c r="I193"/>
  <c r="I194"/>
  <c r="J191"/>
  <c r="G165"/>
  <c r="Q164"/>
  <c r="F197"/>
  <c r="H196"/>
  <c r="R211"/>
  <c r="N186" i="5"/>
  <c r="O187"/>
  <c r="J190"/>
  <c r="G199"/>
  <c r="F196"/>
  <c r="H195" s="1"/>
  <c r="I193"/>
  <c r="R6" l="1"/>
  <c r="O172" i="6"/>
  <c r="P173"/>
  <c r="M190"/>
  <c r="L190"/>
  <c r="K194"/>
  <c r="M191"/>
  <c r="L191"/>
  <c r="K193"/>
  <c r="I195"/>
  <c r="H197"/>
  <c r="F198"/>
  <c r="J192"/>
  <c r="G166"/>
  <c r="Q165"/>
  <c r="R212"/>
  <c r="O188" i="5"/>
  <c r="N187"/>
  <c r="F197"/>
  <c r="H196" s="1"/>
  <c r="J191"/>
  <c r="G200"/>
  <c r="I194"/>
  <c r="R5" l="1"/>
  <c r="O173" i="6"/>
  <c r="P174"/>
  <c r="M192"/>
  <c r="L192"/>
  <c r="K195"/>
  <c r="I196"/>
  <c r="G167"/>
  <c r="Q166"/>
  <c r="F199"/>
  <c r="J193"/>
  <c r="R213"/>
  <c r="N188" i="5"/>
  <c r="O189"/>
  <c r="G201"/>
  <c r="H197"/>
  <c r="F198"/>
  <c r="I195"/>
  <c r="J192"/>
  <c r="R4" l="1"/>
  <c r="O174" i="6"/>
  <c r="P175"/>
  <c r="M193"/>
  <c r="L193"/>
  <c r="K196"/>
  <c r="G168"/>
  <c r="Q167"/>
  <c r="F200"/>
  <c r="H199"/>
  <c r="R214"/>
  <c r="I196" i="5"/>
  <c r="N189"/>
  <c r="O190"/>
  <c r="F199"/>
  <c r="H198"/>
  <c r="G202"/>
  <c r="J193"/>
  <c r="R3" l="1"/>
  <c r="O175" i="6"/>
  <c r="P176"/>
  <c r="H198"/>
  <c r="I197"/>
  <c r="I198"/>
  <c r="J195"/>
  <c r="J194"/>
  <c r="F201"/>
  <c r="H200"/>
  <c r="G169"/>
  <c r="Q168"/>
  <c r="R215"/>
  <c r="N190" i="5"/>
  <c r="O191"/>
  <c r="G203"/>
  <c r="H199"/>
  <c r="F200"/>
  <c r="I197"/>
  <c r="J194"/>
  <c r="R2" l="1"/>
  <c r="O176" i="6"/>
  <c r="P177"/>
  <c r="M195"/>
  <c r="L195"/>
  <c r="K197"/>
  <c r="K198"/>
  <c r="J196"/>
  <c r="M194"/>
  <c r="L194"/>
  <c r="I199"/>
  <c r="G170"/>
  <c r="Q169"/>
  <c r="F202"/>
  <c r="H201"/>
  <c r="R216"/>
  <c r="R217" s="1"/>
  <c r="R218" s="1"/>
  <c r="R219" s="1"/>
  <c r="R220" s="1"/>
  <c r="R221" s="1"/>
  <c r="R222" s="1"/>
  <c r="R223" s="1"/>
  <c r="R224" s="1"/>
  <c r="R225" s="1"/>
  <c r="R226" s="1"/>
  <c r="R227" s="1"/>
  <c r="R228" s="1"/>
  <c r="N191" i="5"/>
  <c r="O192"/>
  <c r="F201"/>
  <c r="H200" s="1"/>
  <c r="G204"/>
  <c r="I198"/>
  <c r="J195"/>
  <c r="O177" i="6" l="1"/>
  <c r="P178"/>
  <c r="K199"/>
  <c r="M196"/>
  <c r="L196"/>
  <c r="J197"/>
  <c r="F203"/>
  <c r="G171"/>
  <c r="Q170"/>
  <c r="I200"/>
  <c r="N192" i="5"/>
  <c r="O193"/>
  <c r="J196"/>
  <c r="G205"/>
  <c r="F202"/>
  <c r="H201" s="1"/>
  <c r="I199"/>
  <c r="O178" i="6" l="1"/>
  <c r="P179"/>
  <c r="K200"/>
  <c r="M197"/>
  <c r="L197"/>
  <c r="G172"/>
  <c r="Q171"/>
  <c r="F204"/>
  <c r="H203"/>
  <c r="H202" s="1"/>
  <c r="N193" i="5"/>
  <c r="O194"/>
  <c r="F203"/>
  <c r="H202" s="1"/>
  <c r="G206"/>
  <c r="I200"/>
  <c r="J197"/>
  <c r="O179" i="6" l="1"/>
  <c r="P180"/>
  <c r="I202"/>
  <c r="J199"/>
  <c r="J198"/>
  <c r="M198" s="1"/>
  <c r="I201"/>
  <c r="K201" s="1"/>
  <c r="K202"/>
  <c r="F205"/>
  <c r="H204"/>
  <c r="G173"/>
  <c r="Q172"/>
  <c r="N194" i="5"/>
  <c r="O195"/>
  <c r="J198"/>
  <c r="G207"/>
  <c r="F204"/>
  <c r="H203" s="1"/>
  <c r="I201"/>
  <c r="O180" i="6" l="1"/>
  <c r="P181"/>
  <c r="L198"/>
  <c r="M199"/>
  <c r="L199"/>
  <c r="I203"/>
  <c r="J200"/>
  <c r="G174"/>
  <c r="Q173"/>
  <c r="F206"/>
  <c r="N195" i="5"/>
  <c r="O196"/>
  <c r="J199"/>
  <c r="F205"/>
  <c r="H204" s="1"/>
  <c r="G208"/>
  <c r="I202"/>
  <c r="O181" i="6" l="1"/>
  <c r="P182"/>
  <c r="K203"/>
  <c r="M200"/>
  <c r="L200"/>
  <c r="F207"/>
  <c r="H206"/>
  <c r="G175"/>
  <c r="Q174"/>
  <c r="H205"/>
  <c r="O197" i="5"/>
  <c r="N196"/>
  <c r="G209"/>
  <c r="F206"/>
  <c r="J200"/>
  <c r="I203"/>
  <c r="O182" i="6" l="1"/>
  <c r="P183"/>
  <c r="J202"/>
  <c r="J201"/>
  <c r="I205"/>
  <c r="K205" s="1"/>
  <c r="I204"/>
  <c r="K204" s="1"/>
  <c r="G176"/>
  <c r="Q175"/>
  <c r="F208"/>
  <c r="H207" s="1"/>
  <c r="N197" i="5"/>
  <c r="O198"/>
  <c r="F207"/>
  <c r="H206"/>
  <c r="G210"/>
  <c r="H205"/>
  <c r="O183" i="6" l="1"/>
  <c r="P184"/>
  <c r="J203"/>
  <c r="M201"/>
  <c r="L201"/>
  <c r="M202"/>
  <c r="L202"/>
  <c r="H208"/>
  <c r="F209"/>
  <c r="F210" s="1"/>
  <c r="G177"/>
  <c r="Q176"/>
  <c r="I206"/>
  <c r="K206" s="1"/>
  <c r="O199" i="5"/>
  <c r="N198"/>
  <c r="J201"/>
  <c r="I205"/>
  <c r="I204"/>
  <c r="G211"/>
  <c r="F208"/>
  <c r="H207" s="1"/>
  <c r="J202"/>
  <c r="O184" i="6" l="1"/>
  <c r="P185"/>
  <c r="M203"/>
  <c r="L203"/>
  <c r="I207"/>
  <c r="J204"/>
  <c r="G178"/>
  <c r="Q177"/>
  <c r="H209"/>
  <c r="F211"/>
  <c r="O200" i="5"/>
  <c r="N199"/>
  <c r="J203"/>
  <c r="I206"/>
  <c r="F209"/>
  <c r="H208"/>
  <c r="G212"/>
  <c r="O185" i="6" l="1"/>
  <c r="P186"/>
  <c r="L204"/>
  <c r="M204"/>
  <c r="K207"/>
  <c r="J205"/>
  <c r="G179"/>
  <c r="Q178"/>
  <c r="F212"/>
  <c r="H211" s="1"/>
  <c r="I208"/>
  <c r="H210"/>
  <c r="N200" i="5"/>
  <c r="O201"/>
  <c r="G213"/>
  <c r="F210"/>
  <c r="H209" s="1"/>
  <c r="I207"/>
  <c r="J204"/>
  <c r="O186" i="6" l="1"/>
  <c r="P187"/>
  <c r="J206"/>
  <c r="K208"/>
  <c r="L205"/>
  <c r="M205"/>
  <c r="J207"/>
  <c r="G180"/>
  <c r="Q179"/>
  <c r="I210"/>
  <c r="F213"/>
  <c r="I209"/>
  <c r="O202" i="5"/>
  <c r="N201"/>
  <c r="F211"/>
  <c r="G214"/>
  <c r="I208"/>
  <c r="J205"/>
  <c r="O187" i="6" l="1"/>
  <c r="P188"/>
  <c r="K209"/>
  <c r="K210"/>
  <c r="M207"/>
  <c r="L207"/>
  <c r="L206"/>
  <c r="M206"/>
  <c r="F214"/>
  <c r="H213"/>
  <c r="G181"/>
  <c r="Q180"/>
  <c r="H212"/>
  <c r="O203" i="5"/>
  <c r="N202"/>
  <c r="G215"/>
  <c r="F212"/>
  <c r="H211" s="1"/>
  <c r="H210"/>
  <c r="O188" i="6" l="1"/>
  <c r="P189"/>
  <c r="J208"/>
  <c r="I211"/>
  <c r="I212"/>
  <c r="G182"/>
  <c r="Q181"/>
  <c r="F215"/>
  <c r="H214" s="1"/>
  <c r="J209"/>
  <c r="N203" i="5"/>
  <c r="O204"/>
  <c r="J207"/>
  <c r="J206"/>
  <c r="I209"/>
  <c r="I210"/>
  <c r="F213"/>
  <c r="H212"/>
  <c r="G216"/>
  <c r="O189" i="6" l="1"/>
  <c r="P190"/>
  <c r="M209"/>
  <c r="L209"/>
  <c r="M208"/>
  <c r="L208"/>
  <c r="K212"/>
  <c r="K211"/>
  <c r="J210"/>
  <c r="I213"/>
  <c r="G183"/>
  <c r="Q182"/>
  <c r="F216"/>
  <c r="H215" s="1"/>
  <c r="O205" i="5"/>
  <c r="N204"/>
  <c r="G217"/>
  <c r="H213"/>
  <c r="F214"/>
  <c r="J208"/>
  <c r="I211"/>
  <c r="O190" i="6" l="1"/>
  <c r="P191"/>
  <c r="K213"/>
  <c r="M210"/>
  <c r="L210"/>
  <c r="J211"/>
  <c r="I214"/>
  <c r="F217"/>
  <c r="F218" s="1"/>
  <c r="G184"/>
  <c r="Q183"/>
  <c r="N205" i="5"/>
  <c r="O206"/>
  <c r="F215"/>
  <c r="H214"/>
  <c r="G218"/>
  <c r="I212"/>
  <c r="J209"/>
  <c r="O191" i="6" l="1"/>
  <c r="P192"/>
  <c r="K214"/>
  <c r="H216"/>
  <c r="I215" s="1"/>
  <c r="M211"/>
  <c r="L211"/>
  <c r="G185"/>
  <c r="Q184"/>
  <c r="H217"/>
  <c r="F219"/>
  <c r="O207" i="5"/>
  <c r="N206"/>
  <c r="J210"/>
  <c r="G219"/>
  <c r="F216"/>
  <c r="H215" s="1"/>
  <c r="I213"/>
  <c r="O192" i="6" l="1"/>
  <c r="P193"/>
  <c r="K215"/>
  <c r="J212"/>
  <c r="J213"/>
  <c r="G186"/>
  <c r="Q185"/>
  <c r="F220"/>
  <c r="H219"/>
  <c r="I216"/>
  <c r="H218"/>
  <c r="O208" i="5"/>
  <c r="N207"/>
  <c r="F217"/>
  <c r="H216"/>
  <c r="G220"/>
  <c r="I214"/>
  <c r="J211"/>
  <c r="O193" i="6" l="1"/>
  <c r="P194"/>
  <c r="M212"/>
  <c r="L212"/>
  <c r="K216"/>
  <c r="M213"/>
  <c r="L213"/>
  <c r="J214"/>
  <c r="F221"/>
  <c r="H220" s="1"/>
  <c r="J215"/>
  <c r="G187"/>
  <c r="Q186"/>
  <c r="I217"/>
  <c r="N208" i="5"/>
  <c r="O209"/>
  <c r="J212"/>
  <c r="I215"/>
  <c r="G221"/>
  <c r="H217"/>
  <c r="F218"/>
  <c r="O194" i="6" l="1"/>
  <c r="P195"/>
  <c r="K217"/>
  <c r="M214"/>
  <c r="L214"/>
  <c r="M215"/>
  <c r="L215"/>
  <c r="J216"/>
  <c r="G188"/>
  <c r="Q187"/>
  <c r="F222"/>
  <c r="H221"/>
  <c r="N209" i="5"/>
  <c r="O210"/>
  <c r="J213"/>
  <c r="F219"/>
  <c r="H218" s="1"/>
  <c r="G222"/>
  <c r="I216"/>
  <c r="O195" i="6" l="1"/>
  <c r="P196"/>
  <c r="M216"/>
  <c r="L216"/>
  <c r="J217"/>
  <c r="F223"/>
  <c r="G189"/>
  <c r="Q188"/>
  <c r="O211" i="5"/>
  <c r="N210"/>
  <c r="G223"/>
  <c r="H219"/>
  <c r="F220"/>
  <c r="J214"/>
  <c r="I217"/>
  <c r="O196" i="6" l="1"/>
  <c r="P197"/>
  <c r="M217"/>
  <c r="L217"/>
  <c r="G190"/>
  <c r="Q189"/>
  <c r="F224"/>
  <c r="N211" i="5"/>
  <c r="O212"/>
  <c r="F221"/>
  <c r="H220"/>
  <c r="G224"/>
  <c r="I218"/>
  <c r="J215"/>
  <c r="O197" i="6" l="1"/>
  <c r="P198"/>
  <c r="F225"/>
  <c r="G191"/>
  <c r="Q190"/>
  <c r="N212" i="5"/>
  <c r="O213"/>
  <c r="J216"/>
  <c r="G225"/>
  <c r="F222"/>
  <c r="H221" s="1"/>
  <c r="I219"/>
  <c r="O198" i="6" l="1"/>
  <c r="P199"/>
  <c r="G192"/>
  <c r="Q191"/>
  <c r="F226"/>
  <c r="O214" i="5"/>
  <c r="N213"/>
  <c r="F223"/>
  <c r="H222"/>
  <c r="G226"/>
  <c r="I220"/>
  <c r="J217"/>
  <c r="O199" i="6" l="1"/>
  <c r="P200"/>
  <c r="F227"/>
  <c r="G193"/>
  <c r="Q192"/>
  <c r="O215" i="5"/>
  <c r="N214"/>
  <c r="J218"/>
  <c r="I221"/>
  <c r="G227"/>
  <c r="F224"/>
  <c r="H223" s="1"/>
  <c r="O200" i="6" l="1"/>
  <c r="P201"/>
  <c r="G194"/>
  <c r="Q193"/>
  <c r="F228"/>
  <c r="O216" i="5"/>
  <c r="N215"/>
  <c r="J219"/>
  <c r="I222"/>
  <c r="F225"/>
  <c r="H224"/>
  <c r="G228"/>
  <c r="O201" i="6" l="1"/>
  <c r="P202"/>
  <c r="G195"/>
  <c r="Q194"/>
  <c r="O217" i="5"/>
  <c r="N216"/>
  <c r="J220"/>
  <c r="I223"/>
  <c r="G229"/>
  <c r="F226"/>
  <c r="H225" s="1"/>
  <c r="O202" i="6" l="1"/>
  <c r="P203"/>
  <c r="G196"/>
  <c r="Q195"/>
  <c r="N217" i="5"/>
  <c r="O218"/>
  <c r="J221"/>
  <c r="I224"/>
  <c r="F227"/>
  <c r="H226" s="1"/>
  <c r="G230"/>
  <c r="O203" i="6" l="1"/>
  <c r="P204"/>
  <c r="G197"/>
  <c r="Q196"/>
  <c r="N218" i="5"/>
  <c r="O219"/>
  <c r="J222"/>
  <c r="G231"/>
  <c r="F228"/>
  <c r="H227" s="1"/>
  <c r="I225"/>
  <c r="O204" i="6" l="1"/>
  <c r="P205"/>
  <c r="G198"/>
  <c r="Q197"/>
  <c r="O220" i="5"/>
  <c r="N219"/>
  <c r="F229"/>
  <c r="H228"/>
  <c r="G232"/>
  <c r="I226"/>
  <c r="J223"/>
  <c r="O205" i="6" l="1"/>
  <c r="P206"/>
  <c r="G199"/>
  <c r="Q198"/>
  <c r="O221" i="5"/>
  <c r="N220"/>
  <c r="J224"/>
  <c r="G233"/>
  <c r="F230"/>
  <c r="H229" s="1"/>
  <c r="I227"/>
  <c r="O206" i="6" l="1"/>
  <c r="P207"/>
  <c r="G200"/>
  <c r="Q199"/>
  <c r="N221" i="5"/>
  <c r="O222"/>
  <c r="F231"/>
  <c r="H230"/>
  <c r="G234"/>
  <c r="I228"/>
  <c r="J225"/>
  <c r="O207" i="6" l="1"/>
  <c r="P208"/>
  <c r="G201"/>
  <c r="Q200"/>
  <c r="O223" i="5"/>
  <c r="N222"/>
  <c r="J226"/>
  <c r="I229"/>
  <c r="G235"/>
  <c r="F232"/>
  <c r="H231" s="1"/>
  <c r="O208" i="6" l="1"/>
  <c r="P209"/>
  <c r="G202"/>
  <c r="Q201"/>
  <c r="N223" i="5"/>
  <c r="O224"/>
  <c r="J227"/>
  <c r="I230"/>
  <c r="F233"/>
  <c r="H232"/>
  <c r="G236"/>
  <c r="O209" i="6" l="1"/>
  <c r="P210"/>
  <c r="G203"/>
  <c r="Q202"/>
  <c r="N224" i="5"/>
  <c r="O225"/>
  <c r="J228"/>
  <c r="G237"/>
  <c r="F234"/>
  <c r="H233" s="1"/>
  <c r="I231"/>
  <c r="O210" i="6" l="1"/>
  <c r="P211"/>
  <c r="G204"/>
  <c r="Q203"/>
  <c r="O226" i="5"/>
  <c r="N225"/>
  <c r="F235"/>
  <c r="H234"/>
  <c r="G238"/>
  <c r="I232"/>
  <c r="J229"/>
  <c r="O211" i="6" l="1"/>
  <c r="P212"/>
  <c r="G205"/>
  <c r="Q204"/>
  <c r="O227" i="5"/>
  <c r="N226"/>
  <c r="J230"/>
  <c r="G239"/>
  <c r="F236"/>
  <c r="H235" s="1"/>
  <c r="I233"/>
  <c r="O212" i="6" l="1"/>
  <c r="P213"/>
  <c r="G206"/>
  <c r="Q205"/>
  <c r="O228" i="5"/>
  <c r="N227"/>
  <c r="J231"/>
  <c r="I234"/>
  <c r="F237"/>
  <c r="H236"/>
  <c r="G240"/>
  <c r="O213" i="6" l="1"/>
  <c r="P214"/>
  <c r="G207"/>
  <c r="Q206"/>
  <c r="N228" i="5"/>
  <c r="O229"/>
  <c r="G241"/>
  <c r="H237"/>
  <c r="F238"/>
  <c r="J232"/>
  <c r="I235"/>
  <c r="O214" i="6" l="1"/>
  <c r="P215"/>
  <c r="G208"/>
  <c r="Q207"/>
  <c r="N229" i="5"/>
  <c r="O230"/>
  <c r="F239"/>
  <c r="H238" s="1"/>
  <c r="G242"/>
  <c r="I236"/>
  <c r="J233"/>
  <c r="O215" i="6" l="1"/>
  <c r="P216"/>
  <c r="G209"/>
  <c r="Q208"/>
  <c r="O231" i="5"/>
  <c r="N230"/>
  <c r="J234"/>
  <c r="G243"/>
  <c r="F240"/>
  <c r="H239" s="1"/>
  <c r="I237"/>
  <c r="O216" i="6" l="1"/>
  <c r="T28" s="1"/>
  <c r="P217"/>
  <c r="G210"/>
  <c r="Q209"/>
  <c r="O232" i="5"/>
  <c r="N231"/>
  <c r="F241"/>
  <c r="H240" s="1"/>
  <c r="G244"/>
  <c r="I238"/>
  <c r="J235"/>
  <c r="O217" i="6" l="1"/>
  <c r="T27" s="1"/>
  <c r="P218"/>
  <c r="G211"/>
  <c r="Q210"/>
  <c r="O233" i="5"/>
  <c r="N232"/>
  <c r="J236"/>
  <c r="I239"/>
  <c r="G245"/>
  <c r="F242"/>
  <c r="H241" s="1"/>
  <c r="O218" i="6" l="1"/>
  <c r="T26" s="1"/>
  <c r="P219"/>
  <c r="G212"/>
  <c r="Q211"/>
  <c r="N233" i="5"/>
  <c r="O234"/>
  <c r="J237"/>
  <c r="I240"/>
  <c r="F243"/>
  <c r="H242"/>
  <c r="G246"/>
  <c r="O219" i="6" l="1"/>
  <c r="P220"/>
  <c r="G213"/>
  <c r="Q212"/>
  <c r="O235" i="5"/>
  <c r="N234"/>
  <c r="J238"/>
  <c r="I241"/>
  <c r="G247"/>
  <c r="F244"/>
  <c r="H243" s="1"/>
  <c r="O220" i="6" l="1"/>
  <c r="P221"/>
  <c r="G214"/>
  <c r="Q213"/>
  <c r="T10" s="1"/>
  <c r="O236" i="5"/>
  <c r="N235"/>
  <c r="J239"/>
  <c r="I242"/>
  <c r="F245"/>
  <c r="H244"/>
  <c r="G248"/>
  <c r="O221" i="6" l="1"/>
  <c r="P222"/>
  <c r="G215"/>
  <c r="Q214"/>
  <c r="T9" s="1"/>
  <c r="N236" i="5"/>
  <c r="O237"/>
  <c r="I243"/>
  <c r="J240"/>
  <c r="G249"/>
  <c r="F246"/>
  <c r="H245" s="1"/>
  <c r="O222" i="6" l="1"/>
  <c r="P223"/>
  <c r="G216"/>
  <c r="Q215"/>
  <c r="T8" s="1"/>
  <c r="O238" i="5"/>
  <c r="N237"/>
  <c r="J241"/>
  <c r="I244"/>
  <c r="F247"/>
  <c r="H246"/>
  <c r="G250"/>
  <c r="O223" i="6" l="1"/>
  <c r="P224"/>
  <c r="G217"/>
  <c r="Q216"/>
  <c r="T7" s="1"/>
  <c r="O239" i="5"/>
  <c r="N238"/>
  <c r="J242"/>
  <c r="G251"/>
  <c r="F248"/>
  <c r="H247" s="1"/>
  <c r="I245"/>
  <c r="O224" i="6" l="1"/>
  <c r="P225"/>
  <c r="G218"/>
  <c r="Q217"/>
  <c r="T6" s="1"/>
  <c r="N239" i="5"/>
  <c r="O240"/>
  <c r="J243"/>
  <c r="F249"/>
  <c r="H248"/>
  <c r="G252"/>
  <c r="I246"/>
  <c r="O225" i="6" l="1"/>
  <c r="P226"/>
  <c r="G219"/>
  <c r="Q218"/>
  <c r="T5" s="1"/>
  <c r="O241" i="5"/>
  <c r="N240"/>
  <c r="J244"/>
  <c r="G253"/>
  <c r="F250"/>
  <c r="H249" s="1"/>
  <c r="I247"/>
  <c r="O226" i="6" l="1"/>
  <c r="P227"/>
  <c r="G220"/>
  <c r="Q219"/>
  <c r="T4" s="1"/>
  <c r="N241" i="5"/>
  <c r="O242"/>
  <c r="J245"/>
  <c r="I248"/>
  <c r="F251"/>
  <c r="H250" s="1"/>
  <c r="G254"/>
  <c r="O227" i="6" l="1"/>
  <c r="P228"/>
  <c r="O228" s="1"/>
  <c r="G221"/>
  <c r="Q220"/>
  <c r="T3" s="1"/>
  <c r="O243" i="5"/>
  <c r="N242"/>
  <c r="J246"/>
  <c r="I249"/>
  <c r="G255"/>
  <c r="H251"/>
  <c r="F252"/>
  <c r="G222" i="6" l="1"/>
  <c r="Q221"/>
  <c r="T2" s="1"/>
  <c r="N243" i="5"/>
  <c r="O244"/>
  <c r="F253"/>
  <c r="H252"/>
  <c r="G256"/>
  <c r="J247"/>
  <c r="I250"/>
  <c r="G223" i="6" l="1"/>
  <c r="Q222"/>
  <c r="N244" i="5"/>
  <c r="O245"/>
  <c r="J248"/>
  <c r="I251"/>
  <c r="G257"/>
  <c r="F254"/>
  <c r="H253" s="1"/>
  <c r="G224" i="6" l="1"/>
  <c r="Q223"/>
  <c r="O246" i="5"/>
  <c r="N245"/>
  <c r="J249"/>
  <c r="I252"/>
  <c r="F255"/>
  <c r="H254"/>
  <c r="G258"/>
  <c r="G225" i="6" l="1"/>
  <c r="Q224"/>
  <c r="O247" i="5"/>
  <c r="N246"/>
  <c r="J250"/>
  <c r="I253"/>
  <c r="G259"/>
  <c r="H255"/>
  <c r="F256"/>
  <c r="G226" i="6" l="1"/>
  <c r="Q225"/>
  <c r="N247" i="5"/>
  <c r="O248"/>
  <c r="F257"/>
  <c r="H256"/>
  <c r="G260"/>
  <c r="I254"/>
  <c r="J251"/>
  <c r="G227" i="6" l="1"/>
  <c r="Q226"/>
  <c r="N248" i="5"/>
  <c r="O249"/>
  <c r="J252"/>
  <c r="I255"/>
  <c r="G261"/>
  <c r="F258"/>
  <c r="H257" s="1"/>
  <c r="G228" i="6" l="1"/>
  <c r="Q227"/>
  <c r="N249" i="5"/>
  <c r="O250"/>
  <c r="J253"/>
  <c r="I256"/>
  <c r="F259"/>
  <c r="H258" s="1"/>
  <c r="G262"/>
  <c r="Q228" i="6" l="1"/>
  <c r="N250" i="5"/>
  <c r="O251"/>
  <c r="J254"/>
  <c r="I257"/>
  <c r="G263"/>
  <c r="F260"/>
  <c r="N251" l="1"/>
  <c r="O252"/>
  <c r="F261"/>
  <c r="H260"/>
  <c r="G264"/>
  <c r="H259"/>
  <c r="O253" l="1"/>
  <c r="N252"/>
  <c r="J255"/>
  <c r="I259"/>
  <c r="I258"/>
  <c r="G265"/>
  <c r="F262"/>
  <c r="H261" s="1"/>
  <c r="J256"/>
  <c r="N253" l="1"/>
  <c r="O254"/>
  <c r="F263"/>
  <c r="H262"/>
  <c r="G266"/>
  <c r="J257"/>
  <c r="I260"/>
  <c r="N254" l="1"/>
  <c r="O255"/>
  <c r="J258"/>
  <c r="G267"/>
  <c r="F264"/>
  <c r="H263" s="1"/>
  <c r="I261"/>
  <c r="O256" l="1"/>
  <c r="N255"/>
  <c r="J259"/>
  <c r="F265"/>
  <c r="H264"/>
  <c r="G268"/>
  <c r="I262"/>
  <c r="N256" l="1"/>
  <c r="O257"/>
  <c r="G269"/>
  <c r="H265"/>
  <c r="F266"/>
  <c r="J260"/>
  <c r="I263"/>
  <c r="N257" l="1"/>
  <c r="O258"/>
  <c r="F267"/>
  <c r="H266"/>
  <c r="G270"/>
  <c r="I264"/>
  <c r="J261"/>
  <c r="O259" l="1"/>
  <c r="N258"/>
  <c r="J262"/>
  <c r="G271"/>
  <c r="F268"/>
  <c r="H267" s="1"/>
  <c r="I265"/>
  <c r="N259" l="1"/>
  <c r="O260"/>
  <c r="F269"/>
  <c r="H268" s="1"/>
  <c r="G272"/>
  <c r="I266"/>
  <c r="J263"/>
  <c r="O261" l="1"/>
  <c r="N260"/>
  <c r="J264"/>
  <c r="I267"/>
  <c r="G273"/>
  <c r="F270"/>
  <c r="H269" s="1"/>
  <c r="O262" l="1"/>
  <c r="N261"/>
  <c r="J265"/>
  <c r="I268"/>
  <c r="F271"/>
  <c r="H270"/>
  <c r="G274"/>
  <c r="N262" l="1"/>
  <c r="O263"/>
  <c r="J266"/>
  <c r="I269"/>
  <c r="G275"/>
  <c r="F272"/>
  <c r="H271" s="1"/>
  <c r="N263" l="1"/>
  <c r="O264"/>
  <c r="J267"/>
  <c r="I270"/>
  <c r="F273"/>
  <c r="H272"/>
  <c r="G276"/>
  <c r="N264" l="1"/>
  <c r="O265"/>
  <c r="J268"/>
  <c r="G277"/>
  <c r="F274"/>
  <c r="H273" s="1"/>
  <c r="I271"/>
  <c r="N265" l="1"/>
  <c r="O266"/>
  <c r="J269"/>
  <c r="I272"/>
  <c r="F275"/>
  <c r="H274" s="1"/>
  <c r="G278"/>
  <c r="N266" l="1"/>
  <c r="O267"/>
  <c r="J270"/>
  <c r="G279"/>
  <c r="F276"/>
  <c r="H275" s="1"/>
  <c r="I273"/>
  <c r="O268" l="1"/>
  <c r="N267"/>
  <c r="J271"/>
  <c r="I274"/>
  <c r="F277"/>
  <c r="H276" s="1"/>
  <c r="G280"/>
  <c r="N268" l="1"/>
  <c r="O269"/>
  <c r="J272"/>
  <c r="G281"/>
  <c r="F278"/>
  <c r="H277" s="1"/>
  <c r="I275"/>
  <c r="O270" l="1"/>
  <c r="N269"/>
  <c r="J273"/>
  <c r="I276"/>
  <c r="F279"/>
  <c r="H278" s="1"/>
  <c r="G282"/>
  <c r="N270" l="1"/>
  <c r="O271"/>
  <c r="I277"/>
  <c r="J274"/>
  <c r="G283"/>
  <c r="F280"/>
  <c r="H279" s="1"/>
  <c r="O272" l="1"/>
  <c r="N271"/>
  <c r="J275"/>
  <c r="I278"/>
  <c r="F281"/>
  <c r="H280" s="1"/>
  <c r="G284"/>
  <c r="N272" l="1"/>
  <c r="O273"/>
  <c r="J276"/>
  <c r="I279"/>
  <c r="G285"/>
  <c r="F282"/>
  <c r="O274" l="1"/>
  <c r="N273"/>
  <c r="F283"/>
  <c r="H282"/>
  <c r="G286"/>
  <c r="H281"/>
  <c r="O275" l="1"/>
  <c r="N274"/>
  <c r="J277"/>
  <c r="I280"/>
  <c r="I281"/>
  <c r="G287"/>
  <c r="F284"/>
  <c r="H283" s="1"/>
  <c r="J278"/>
  <c r="O276" l="1"/>
  <c r="N275"/>
  <c r="J279"/>
  <c r="I282"/>
  <c r="F285"/>
  <c r="H284"/>
  <c r="G288"/>
  <c r="O277" l="1"/>
  <c r="N276"/>
  <c r="J280"/>
  <c r="G289"/>
  <c r="F286"/>
  <c r="H285" s="1"/>
  <c r="I283"/>
  <c r="O278" l="1"/>
  <c r="N277"/>
  <c r="F287"/>
  <c r="H286"/>
  <c r="G290"/>
  <c r="I284"/>
  <c r="J281"/>
  <c r="N278" l="1"/>
  <c r="O279"/>
  <c r="J282"/>
  <c r="I285"/>
  <c r="G291"/>
  <c r="H287"/>
  <c r="F288"/>
  <c r="E9" i="6" l="1"/>
  <c r="O280" i="5"/>
  <c r="N279"/>
  <c r="J283"/>
  <c r="F289"/>
  <c r="H288"/>
  <c r="G292"/>
  <c r="I286"/>
  <c r="N280" l="1"/>
  <c r="O281"/>
  <c r="G293"/>
  <c r="F290"/>
  <c r="H289" s="1"/>
  <c r="J284"/>
  <c r="I287"/>
  <c r="N281" l="1"/>
  <c r="O282"/>
  <c r="F291"/>
  <c r="H290"/>
  <c r="G294"/>
  <c r="I288"/>
  <c r="J285"/>
  <c r="N282" l="1"/>
  <c r="O283"/>
  <c r="J286"/>
  <c r="G295"/>
  <c r="H291"/>
  <c r="F292"/>
  <c r="I289"/>
  <c r="O284" l="1"/>
  <c r="N283"/>
  <c r="F293"/>
  <c r="H292"/>
  <c r="G296"/>
  <c r="I290"/>
  <c r="J287"/>
  <c r="E6" i="6" l="1"/>
  <c r="N284" i="5"/>
  <c r="O285"/>
  <c r="J288"/>
  <c r="I291"/>
  <c r="G297"/>
  <c r="F294"/>
  <c r="H293" s="1"/>
  <c r="N285" l="1"/>
  <c r="O286"/>
  <c r="J289"/>
  <c r="I292"/>
  <c r="F295"/>
  <c r="H294"/>
  <c r="G298"/>
  <c r="N286" l="1"/>
  <c r="O287"/>
  <c r="J290"/>
  <c r="I293"/>
  <c r="G299"/>
  <c r="H295"/>
  <c r="F296"/>
  <c r="N287" l="1"/>
  <c r="O288"/>
  <c r="J291"/>
  <c r="F297"/>
  <c r="H296"/>
  <c r="G300"/>
  <c r="I294"/>
  <c r="N288" l="1"/>
  <c r="O289"/>
  <c r="J292"/>
  <c r="G301"/>
  <c r="H297"/>
  <c r="F298"/>
  <c r="I295"/>
  <c r="N289" l="1"/>
  <c r="O290"/>
  <c r="F299"/>
  <c r="H298"/>
  <c r="G302"/>
  <c r="I296"/>
  <c r="J293"/>
  <c r="O291" l="1"/>
  <c r="N290"/>
  <c r="J294"/>
  <c r="I297"/>
  <c r="G303"/>
  <c r="H299"/>
  <c r="F300"/>
  <c r="N291" l="1"/>
  <c r="O292"/>
  <c r="J295"/>
  <c r="F301"/>
  <c r="H300"/>
  <c r="G304"/>
  <c r="I298"/>
  <c r="N292" l="1"/>
  <c r="O293"/>
  <c r="G305"/>
  <c r="F302"/>
  <c r="H301" s="1"/>
  <c r="J296"/>
  <c r="I299"/>
  <c r="N293" l="1"/>
  <c r="O294"/>
  <c r="F303"/>
  <c r="H302"/>
  <c r="G306"/>
  <c r="I300"/>
  <c r="J297"/>
  <c r="O295" l="1"/>
  <c r="N294"/>
  <c r="J298"/>
  <c r="G307"/>
  <c r="F304"/>
  <c r="H303" s="1"/>
  <c r="I301"/>
  <c r="O296" l="1"/>
  <c r="N295"/>
  <c r="F305"/>
  <c r="H304"/>
  <c r="G308"/>
  <c r="I302"/>
  <c r="J299"/>
  <c r="N296" l="1"/>
  <c r="O297"/>
  <c r="J300"/>
  <c r="I303"/>
  <c r="G309"/>
  <c r="F306"/>
  <c r="H305" s="1"/>
  <c r="O298" l="1"/>
  <c r="N297"/>
  <c r="J301"/>
  <c r="I304"/>
  <c r="F307"/>
  <c r="H306"/>
  <c r="G310"/>
  <c r="O299" l="1"/>
  <c r="N298"/>
  <c r="J302"/>
  <c r="I305"/>
  <c r="G311"/>
  <c r="F308"/>
  <c r="H307" s="1"/>
  <c r="O300" l="1"/>
  <c r="N299"/>
  <c r="J303"/>
  <c r="I306"/>
  <c r="F309"/>
  <c r="H308"/>
  <c r="G312"/>
  <c r="N300" l="1"/>
  <c r="O301"/>
  <c r="J304"/>
  <c r="G313"/>
  <c r="F310"/>
  <c r="H309" s="1"/>
  <c r="I307"/>
  <c r="O302" l="1"/>
  <c r="N301"/>
  <c r="J305"/>
  <c r="I308"/>
  <c r="F311"/>
  <c r="H310"/>
  <c r="G314"/>
  <c r="O303" l="1"/>
  <c r="N302"/>
  <c r="J306"/>
  <c r="G315"/>
  <c r="F312"/>
  <c r="H311" s="1"/>
  <c r="I309"/>
  <c r="N303" l="1"/>
  <c r="O304"/>
  <c r="J307"/>
  <c r="I310"/>
  <c r="F313"/>
  <c r="H312" s="1"/>
  <c r="G316"/>
  <c r="O305" l="1"/>
  <c r="N304"/>
  <c r="J308"/>
  <c r="G317"/>
  <c r="F314"/>
  <c r="H313" s="1"/>
  <c r="I311"/>
  <c r="N305" l="1"/>
  <c r="O306"/>
  <c r="J309"/>
  <c r="I312"/>
  <c r="F315"/>
  <c r="H314"/>
  <c r="G318"/>
  <c r="N306" l="1"/>
  <c r="O307"/>
  <c r="J310"/>
  <c r="G319"/>
  <c r="F316"/>
  <c r="H315" s="1"/>
  <c r="I313"/>
  <c r="O308" l="1"/>
  <c r="N307"/>
  <c r="J311"/>
  <c r="F317"/>
  <c r="H316"/>
  <c r="G320"/>
  <c r="I314"/>
  <c r="O309" l="1"/>
  <c r="N308"/>
  <c r="J312"/>
  <c r="G321"/>
  <c r="F318"/>
  <c r="H317" s="1"/>
  <c r="I315"/>
  <c r="N309" l="1"/>
  <c r="O310"/>
  <c r="J313"/>
  <c r="F319"/>
  <c r="H318"/>
  <c r="G322"/>
  <c r="I316"/>
  <c r="O311" l="1"/>
  <c r="N310"/>
  <c r="G323"/>
  <c r="F320"/>
  <c r="H319" s="1"/>
  <c r="J314"/>
  <c r="I317"/>
  <c r="N311" l="1"/>
  <c r="O312"/>
  <c r="F321"/>
  <c r="H320"/>
  <c r="G324"/>
  <c r="I318"/>
  <c r="J315"/>
  <c r="N312" l="1"/>
  <c r="O313"/>
  <c r="J316"/>
  <c r="G325"/>
  <c r="H321"/>
  <c r="F322"/>
  <c r="I319"/>
  <c r="O314" l="1"/>
  <c r="N313"/>
  <c r="F323"/>
  <c r="H322"/>
  <c r="G326"/>
  <c r="I320"/>
  <c r="J317"/>
  <c r="N314" l="1"/>
  <c r="O315"/>
  <c r="J318"/>
  <c r="I321"/>
  <c r="G327"/>
  <c r="F324"/>
  <c r="H323" s="1"/>
  <c r="N315" l="1"/>
  <c r="O316"/>
  <c r="J319"/>
  <c r="F325"/>
  <c r="H324"/>
  <c r="G328"/>
  <c r="I322"/>
  <c r="O317" l="1"/>
  <c r="N316"/>
  <c r="G329"/>
  <c r="F326"/>
  <c r="H325" s="1"/>
  <c r="J320"/>
  <c r="I323"/>
  <c r="N317" l="1"/>
  <c r="O318"/>
  <c r="F327"/>
  <c r="H326" s="1"/>
  <c r="G330"/>
  <c r="I324"/>
  <c r="J321"/>
  <c r="N318" l="1"/>
  <c r="O319"/>
  <c r="J322"/>
  <c r="G331"/>
  <c r="F328"/>
  <c r="H327" s="1"/>
  <c r="I325"/>
  <c r="N319" l="1"/>
  <c r="O320"/>
  <c r="F329"/>
  <c r="G332"/>
  <c r="I326"/>
  <c r="J323"/>
  <c r="O321" l="1"/>
  <c r="N320"/>
  <c r="J324"/>
  <c r="I327"/>
  <c r="G333"/>
  <c r="F330"/>
  <c r="H329" s="1"/>
  <c r="N321" l="1"/>
  <c r="O322"/>
  <c r="J325"/>
  <c r="F331"/>
  <c r="H330"/>
  <c r="G334"/>
  <c r="I328"/>
  <c r="O323" l="1"/>
  <c r="N322"/>
  <c r="J326"/>
  <c r="G335"/>
  <c r="F332"/>
  <c r="H331" s="1"/>
  <c r="I329"/>
  <c r="O324" l="1"/>
  <c r="N323"/>
  <c r="J327"/>
  <c r="F333"/>
  <c r="H332"/>
  <c r="G336"/>
  <c r="I330"/>
  <c r="N324" l="1"/>
  <c r="O325"/>
  <c r="G337"/>
  <c r="F334"/>
  <c r="H333" s="1"/>
  <c r="J328"/>
  <c r="I331"/>
  <c r="N325" l="1"/>
  <c r="O326"/>
  <c r="F335"/>
  <c r="H334" s="1"/>
  <c r="G338"/>
  <c r="I332"/>
  <c r="J329"/>
  <c r="N326" l="1"/>
  <c r="O327"/>
  <c r="J330"/>
  <c r="G339"/>
  <c r="H335"/>
  <c r="F336"/>
  <c r="I333"/>
  <c r="N327" l="1"/>
  <c r="O328"/>
  <c r="F337"/>
  <c r="H336" s="1"/>
  <c r="G340"/>
  <c r="I334"/>
  <c r="J331"/>
  <c r="N328" l="1"/>
  <c r="O329"/>
  <c r="J332"/>
  <c r="I335"/>
  <c r="G341"/>
  <c r="F338"/>
  <c r="H337" s="1"/>
  <c r="N329" l="1"/>
  <c r="O330"/>
  <c r="J333"/>
  <c r="F339"/>
  <c r="H338"/>
  <c r="G342"/>
  <c r="I336"/>
  <c r="N330" l="1"/>
  <c r="O331"/>
  <c r="G343"/>
  <c r="F340"/>
  <c r="H339" s="1"/>
  <c r="J334"/>
  <c r="I337"/>
  <c r="N331" l="1"/>
  <c r="O332"/>
  <c r="F341"/>
  <c r="H340" s="1"/>
  <c r="G344"/>
  <c r="I338"/>
  <c r="J335"/>
  <c r="N332" l="1"/>
  <c r="O333"/>
  <c r="J336"/>
  <c r="G345"/>
  <c r="H341"/>
  <c r="F342"/>
  <c r="I339"/>
  <c r="O334" l="1"/>
  <c r="N333"/>
  <c r="F343"/>
  <c r="H342" s="1"/>
  <c r="G346"/>
  <c r="I340"/>
  <c r="J337"/>
  <c r="N334" l="1"/>
  <c r="O335"/>
  <c r="J338"/>
  <c r="I341"/>
  <c r="G347"/>
  <c r="F344"/>
  <c r="H343" s="1"/>
  <c r="N335" l="1"/>
  <c r="O336"/>
  <c r="J339"/>
  <c r="I342"/>
  <c r="F345"/>
  <c r="H344" s="1"/>
  <c r="G348"/>
  <c r="O337" l="1"/>
  <c r="N336"/>
  <c r="J340"/>
  <c r="I343"/>
  <c r="G349"/>
  <c r="F346"/>
  <c r="H345" s="1"/>
  <c r="O338" l="1"/>
  <c r="N337"/>
  <c r="J341"/>
  <c r="F347"/>
  <c r="H346"/>
  <c r="G350"/>
  <c r="I344"/>
  <c r="N338" l="1"/>
  <c r="O339"/>
  <c r="G351"/>
  <c r="F348"/>
  <c r="H347" s="1"/>
  <c r="J342"/>
  <c r="I345"/>
  <c r="O340" l="1"/>
  <c r="N339"/>
  <c r="F349"/>
  <c r="H348"/>
  <c r="G352"/>
  <c r="I346"/>
  <c r="J343"/>
  <c r="O341" l="1"/>
  <c r="N340"/>
  <c r="J344"/>
  <c r="G353"/>
  <c r="H349"/>
  <c r="F350"/>
  <c r="I347"/>
  <c r="N341" l="1"/>
  <c r="O342"/>
  <c r="F351"/>
  <c r="H350"/>
  <c r="G354"/>
  <c r="I348"/>
  <c r="J345"/>
  <c r="O343" l="1"/>
  <c r="N342"/>
  <c r="J346"/>
  <c r="I349"/>
  <c r="G355"/>
  <c r="F352"/>
  <c r="H351" s="1"/>
  <c r="O344" l="1"/>
  <c r="N343"/>
  <c r="J347"/>
  <c r="I350"/>
  <c r="F353"/>
  <c r="H352" s="1"/>
  <c r="G356"/>
  <c r="N344" l="1"/>
  <c r="O345"/>
  <c r="J348"/>
  <c r="I351"/>
  <c r="G357"/>
  <c r="F354"/>
  <c r="H353" s="1"/>
  <c r="N345" l="1"/>
  <c r="O346"/>
  <c r="J349"/>
  <c r="F355"/>
  <c r="H354"/>
  <c r="G358"/>
  <c r="I352"/>
  <c r="N346" l="1"/>
  <c r="O347"/>
  <c r="J350"/>
  <c r="G359"/>
  <c r="H355"/>
  <c r="F356"/>
  <c r="I353"/>
  <c r="O348" l="1"/>
  <c r="N347"/>
  <c r="J351"/>
  <c r="F357"/>
  <c r="G360"/>
  <c r="I354"/>
  <c r="O349" l="1"/>
  <c r="N348"/>
  <c r="G361"/>
  <c r="H357"/>
  <c r="F358"/>
  <c r="H356"/>
  <c r="O350" l="1"/>
  <c r="N349"/>
  <c r="J352"/>
  <c r="I355"/>
  <c r="I356"/>
  <c r="F359"/>
  <c r="G362"/>
  <c r="J353"/>
  <c r="N350" l="1"/>
  <c r="O351"/>
  <c r="F360"/>
  <c r="H359" s="1"/>
  <c r="G363"/>
  <c r="H358"/>
  <c r="J354" s="1"/>
  <c r="N351" l="1"/>
  <c r="O352"/>
  <c r="G364"/>
  <c r="F361"/>
  <c r="F362" s="1"/>
  <c r="F363" s="1"/>
  <c r="F364" s="1"/>
  <c r="F365" s="1"/>
  <c r="F366" s="1"/>
  <c r="F367" s="1"/>
  <c r="F368" s="1"/>
  <c r="F369" s="1"/>
  <c r="F370" s="1"/>
  <c r="J355"/>
  <c r="N352" l="1"/>
  <c r="R29" s="1"/>
  <c r="O353"/>
  <c r="G365"/>
  <c r="H360"/>
  <c r="O354" l="1"/>
  <c r="N353"/>
  <c r="R28" s="1"/>
  <c r="E6"/>
  <c r="J356"/>
  <c r="G366"/>
  <c r="E9" l="1"/>
  <c r="N354"/>
  <c r="R27" s="1"/>
  <c r="O355"/>
  <c r="G367"/>
  <c r="N355" l="1"/>
  <c r="R26" s="1"/>
  <c r="O356"/>
  <c r="G368"/>
  <c r="N356" l="1"/>
  <c r="R25" s="1"/>
  <c r="O357"/>
  <c r="G369"/>
  <c r="O358" l="1"/>
  <c r="N357"/>
  <c r="R24" s="1"/>
  <c r="G370"/>
  <c r="O359" l="1"/>
  <c r="N358"/>
  <c r="R23" s="1"/>
  <c r="N359" l="1"/>
  <c r="R22" s="1"/>
  <c r="O360"/>
  <c r="O361" l="1"/>
  <c r="N360"/>
  <c r="R21" s="1"/>
  <c r="N361" l="1"/>
  <c r="O362"/>
  <c r="N362" l="1"/>
  <c r="O363"/>
  <c r="N363" l="1"/>
  <c r="O364"/>
  <c r="O365" l="1"/>
  <c r="N364"/>
  <c r="O366" l="1"/>
  <c r="N365"/>
  <c r="N366" l="1"/>
  <c r="O367"/>
  <c r="O368" l="1"/>
  <c r="N367"/>
  <c r="N368" l="1"/>
  <c r="O369"/>
  <c r="N369" l="1"/>
  <c r="O370"/>
  <c r="N370" s="1"/>
</calcChain>
</file>

<file path=xl/connections.xml><?xml version="1.0" encoding="utf-8"?>
<connections xmlns="http://schemas.openxmlformats.org/spreadsheetml/2006/main">
  <connection id="1" name="Volcanic_Dust" type="6" refreshedVersion="3" background="1">
    <textPr codePage="437" sourceFile="C:\STEVE\FTP_DATA\Volcanic_Dust.txt" space="1" consecutive="1">
      <textFields count="4">
        <textField/>
        <textField/>
        <textField/>
        <textField/>
      </textFields>
    </textPr>
  </connection>
  <connection id="2" name="Volcanic_Dust1" type="6" refreshedVersion="3" background="1" saveData="1">
    <textPr codePage="437" sourceFile="C:\STEVE\FTP_DATA\Volcanic_Dust.txt" delimited="0">
      <textFields count="2">
        <textField/>
        <textField position="7"/>
      </textFields>
    </textPr>
  </connection>
  <connection id="3" name="Vostok_Dust" type="6" refreshedVersion="3" background="1" saveData="1">
    <textPr codePage="437" sourceFile="C:\STEVE\FTP_DATA\Vostok_Dust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<sst xmlns="http://schemas.openxmlformats.org/spreadsheetml/2006/main" count="435" uniqueCount="277">
  <si>
    <t>Bin Avr</t>
  </si>
  <si>
    <t>Bin Notes</t>
  </si>
  <si>
    <t>Begin Bin</t>
  </si>
  <si>
    <t>515-Center</t>
  </si>
  <si>
    <t>Δt</t>
  </si>
  <si>
    <t>Observations</t>
  </si>
  <si>
    <t>BP Observ</t>
  </si>
  <si>
    <t>KyrBP</t>
  </si>
  <si>
    <t>Cycles</t>
  </si>
  <si>
    <t>13.9 Model</t>
  </si>
  <si>
    <t>13.9 Correl</t>
  </si>
  <si>
    <t>Lag (kyr)</t>
  </si>
  <si>
    <t>1547 Avr</t>
  </si>
  <si>
    <t>4636 Avr</t>
  </si>
  <si>
    <t>Cells</t>
  </si>
  <si>
    <t>Year BP</t>
  </si>
  <si>
    <t>ftp://ftp.ncdc.noaa.gov/pub/data/paleo/climate_forcing/tropospheric_aerosols/vostok_dustflux.txt</t>
  </si>
  <si>
    <t xml:space="preserve">Data from Vostok </t>
  </si>
  <si>
    <t>file contents age, flux (in milligrams of</t>
  </si>
  <si>
    <t>dust per year and per square meters)</t>
  </si>
  <si>
    <t>This was deduced from the published data</t>
  </si>
  <si>
    <t>assuming a dust density of 2, and is more</t>
  </si>
  <si>
    <t>convenient value.  Original data are</t>
  </si>
  <si>
    <t xml:space="preserve">smoothed using a spline function. </t>
  </si>
  <si>
    <t>DustFlux</t>
  </si>
  <si>
    <t>172 yr bins</t>
  </si>
  <si>
    <t>1.55-kyr bins</t>
  </si>
  <si>
    <t>1.55 Centr</t>
  </si>
  <si>
    <t>4.64 Avr</t>
  </si>
  <si>
    <t>13.9 Avr</t>
  </si>
  <si>
    <t>from 181.017</t>
  </si>
  <si>
    <t>to 10.878</t>
  </si>
  <si>
    <t>7 to 117</t>
  </si>
  <si>
    <t>12 cycles</t>
  </si>
  <si>
    <t>99.9%</t>
  </si>
  <si>
    <t>4.64 kyr bins</t>
  </si>
  <si>
    <t>4.64 Centr</t>
  </si>
  <si>
    <t>41.8 Avr</t>
  </si>
  <si>
    <t>41.8 Model</t>
  </si>
  <si>
    <t>41.8 Correl</t>
  </si>
  <si>
    <t>4.64 Model</t>
  </si>
  <si>
    <t>from 165.550 Ka</t>
  </si>
  <si>
    <t>to 21.705 Ka</t>
  </si>
  <si>
    <t>9 to 40</t>
  </si>
  <si>
    <t>3.5 cycles</t>
  </si>
  <si>
    <t>99%</t>
  </si>
  <si>
    <t>4.64 Correl Test # 1</t>
  </si>
  <si>
    <t>4.64 Correl Test # 2</t>
  </si>
  <si>
    <t>Actual</t>
  </si>
  <si>
    <t>19 cycles</t>
  </si>
  <si>
    <t>N.S.</t>
  </si>
  <si>
    <t>Petit, J.R., L. Mounier, J. Jouzel, Y. Korotkevitch, V. Kotlyakov, and C. Lorius. [1990].</t>
  </si>
  <si>
    <t>Paleoclimatological Implications of the Vostok Core Dust Record.</t>
  </si>
  <si>
    <t>Nature 343:56-58.</t>
  </si>
  <si>
    <t>http://www.ncdc.noaa.gov/paleo/metadata/noaa-icecore-2441.html</t>
  </si>
  <si>
    <t>1/9 BP</t>
  </si>
  <si>
    <t>3/9 BP</t>
  </si>
  <si>
    <t>Lead = 16.346</t>
  </si>
  <si>
    <t>Lead = 1.445</t>
  </si>
  <si>
    <t>1/9 Kurtosis</t>
  </si>
  <si>
    <t>3/9 Kurtosis</t>
  </si>
  <si>
    <t>Vostok Info for Petit et al., 1990</t>
  </si>
  <si>
    <t>****************************************************************************************</t>
  </si>
  <si>
    <t>Vostok Info for Petit et al., 2001</t>
  </si>
  <si>
    <t>ftp://ftp.ncdc.noaa.gov/pub/data/paleo/icecore/antarctica/vostok/dustnat.txt</t>
  </si>
  <si>
    <t>Vostok Ice Core Dust Data for 420,000 Years</t>
  </si>
  <si>
    <t>---------------------------------------------------------------------</t>
  </si>
  <si>
    <t xml:space="preserve">              World Data Center for Paleoclimatology, Boulder</t>
  </si>
  <si>
    <t xml:space="preserve">                                and </t>
  </si>
  <si>
    <t xml:space="preserve">                   NOAA Paleoclimatology Program</t>
  </si>
  <si>
    <t>NOTE: PLEASE CITE ORIGINAL REFERENCE WHEN USING THIS DATA!!!!!</t>
  </si>
  <si>
    <t>NAME OF DATA SET: Vostok Ice Core Dust Data for 420,000 Years</t>
  </si>
  <si>
    <t>LAST UPDATE: 11/2001 (Original Receipt by WDC Paleo).</t>
  </si>
  <si>
    <t xml:space="preserve">CONTRIBUTOR: Jean Robert Petit, LGGE-CNRS. </t>
  </si>
  <si>
    <t>IGBP PAGES/WDCA CONTRIBUTION SERIES NUMBER: 2001-076</t>
  </si>
  <si>
    <t xml:space="preserve">SUGGESTED DATA CITATION: Petit, J.R., et al., 2001, </t>
  </si>
  <si>
    <t xml:space="preserve">Vostok Ice Core Data for 420,000 Years, IGBP PAGES/World Data Center </t>
  </si>
  <si>
    <t xml:space="preserve">for Paleoclimatology Data Contribution Series #2001-076.  </t>
  </si>
  <si>
    <t xml:space="preserve">NOAA/NGDC Paleoclimatology Program, Boulder CO, USA. </t>
  </si>
  <si>
    <t xml:space="preserve">ORIGINAL REFERENCE: Petit J.R., Jouzel J., Raynaud D., Barkov N.I., </t>
  </si>
  <si>
    <t xml:space="preserve">Barnola J.M., Basile I., Bender M., Chappellaz J., Davis J., Delaygue G., </t>
  </si>
  <si>
    <t xml:space="preserve">Delmotte M., Kotlyakov V.M., Legrand M., Lipenkov V., Lorius C., </t>
  </si>
  <si>
    <t xml:space="preserve">Pépin L., Ritz C., Saltzman E., Stievenard M., 1999, </t>
  </si>
  <si>
    <t xml:space="preserve">Climate and Atmospheric History of the Past 420,000 years from the </t>
  </si>
  <si>
    <t>Vostok Ice Core, Antarctica, Nature, 399, pp.429-436.</t>
  </si>
  <si>
    <t>ADDITIONAL REFERENCES:</t>
  </si>
  <si>
    <t>Barnola, J.M., Raynaud, D., Korotkevich, Y.S. &amp; Lorius, C., 1987.</t>
  </si>
  <si>
    <t xml:space="preserve">Vostok ice core provides 160,000-year record of atmospheric CO2. </t>
  </si>
  <si>
    <t>Nature, 329, 408-414.</t>
  </si>
  <si>
    <t>Years BP</t>
  </si>
  <si>
    <t>DustConcentration</t>
  </si>
  <si>
    <t>KyrBP2</t>
  </si>
  <si>
    <t>Interpolated</t>
  </si>
  <si>
    <t>Lag = -2.51</t>
  </si>
  <si>
    <t>Cells 10 to 217</t>
  </si>
  <si>
    <t>23 cycles</t>
  </si>
  <si>
    <t>from 331.050 Ka</t>
  </si>
  <si>
    <t>to 10.878 Ka</t>
  </si>
  <si>
    <t>from 402.199</t>
  </si>
  <si>
    <t>to 21.705</t>
  </si>
  <si>
    <t>Cells 15 to 97</t>
  </si>
  <si>
    <t>9.2 cycles</t>
  </si>
  <si>
    <t>1/9 BP Filter</t>
  </si>
  <si>
    <t>1/3 BP</t>
  </si>
  <si>
    <t>1/9 Correl</t>
  </si>
  <si>
    <t>4.64 Correl</t>
  </si>
  <si>
    <t>70 cycles</t>
  </si>
  <si>
    <t>70%</t>
  </si>
  <si>
    <t>Lead = 1.493</t>
  </si>
  <si>
    <t>Cells 11 to 186</t>
  </si>
  <si>
    <t>from 184.111 to 93.885 Ka</t>
  </si>
  <si>
    <t>from 93.370 to 6.238 Ka</t>
  </si>
  <si>
    <t>Cells 187 to 356</t>
  </si>
  <si>
    <t>Lead = 2.120</t>
  </si>
  <si>
    <t>3/9 Correl</t>
  </si>
  <si>
    <t>ftp://ftp.ncdc.noaa.gov/pub/data/paleo/climate_forcing/volcanic_aerosols/gisp2_volcanic_markers.txt</t>
  </si>
  <si>
    <t>Zielinski, G.A., and G.R. Mershon. 1997. Paleoenvironmental implications of</t>
  </si>
  <si>
    <t>the insoluble microparticle record in the GISP2 (Greenland) ice core during</t>
  </si>
  <si>
    <t>the rapidly changing climate of the Pleistocene-Holocene transition.</t>
  </si>
  <si>
    <t>Geological Society of America Bulletin 109:547-559.</t>
  </si>
  <si>
    <t>Zielinski, G.A., R.J. Fiacco, P.A. Mayewski, L.D. Meeker, S.I. Whitlow,</t>
  </si>
  <si>
    <t>M.S. Twickler, M.S. Germani, K. Endo, and M. Yasui. 1994. Climatic impact</t>
  </si>
  <si>
    <t>of the A.D. 1783 Asama (Japan) eruption was minimal: Evidence from the</t>
  </si>
  <si>
    <t>GISP2 ice core. Geophysical Research Letters 21:2365-2368.</t>
  </si>
  <si>
    <t>Hempel, L., and F. Thyssen. 1992. Deep radio echo soundings in the vicinity</t>
  </si>
  <si>
    <t>of GRIP and GISP2 drill sites, Greenland. Polarforschung 62:11-16.</t>
  </si>
  <si>
    <t>Palais, J.M., M.S. Germani, and G.A. Zielinski. 1992. Interhemispheric</t>
  </si>
  <si>
    <t>transport of volcanic ash from a 1259 A.D. volcanic eruption to the</t>
  </si>
  <si>
    <t>Greenland and Antarctic ice sheets. Geophysical Research Letters 19:801-804</t>
  </si>
  <si>
    <t>Palais, J.M., K.C. Taylor, P.A. Mayewski, and P.M. Grootes. 1991. Volcanic</t>
  </si>
  <si>
    <t>ash from the 1362 A.D. Oraefajokull eruption (Iceland) in the Greenland ice</t>
  </si>
  <si>
    <t>sheet. Geophysical Research Letters 18:1241-1244.</t>
  </si>
  <si>
    <t xml:space="preserve">DATA DESCRIPTION: </t>
  </si>
  <si>
    <t>This file contains the volcanic sulfate record in the GISP2 core on the</t>
  </si>
  <si>
    <t>last ~12,000 years with a consistent increase in the time covered by each</t>
  </si>
  <si>
    <t>sample to around 50 years/sample at 110,000 years ago.  The volcanic</t>
  </si>
  <si>
    <t>sulfate record is derived by applying an empirical orthogonal function</t>
  </si>
  <si>
    <t>(EOF) analysis on the entire glaciochemical time series (Mayewski et al.,</t>
  </si>
  <si>
    <t>1997a).  EOF 5 was found to explain 12% of the variance in the sulfate</t>
  </si>
  <si>
    <t>record, but it did not significantly explain the variance in any other</t>
  </si>
  <si>
    <t>chemical species.  The excellent correlation in the EOF time series and</t>
  </si>
  <si>
    <t>the volcanic sulfate record for the last 9000 years, based on sulfate</t>
  </si>
  <si>
    <t>residuals over a robust spline (Zielinski et al.,1994a) indicates that</t>
  </si>
  <si>
    <t>EOF5 is an indicator of volcanic sulfate deposition over the last 110,000</t>
  </si>
  <si>
    <t xml:space="preserve">years. </t>
  </si>
  <si>
    <t>AGE refers to the age in yr BP, as described above.  Total sulfate is the</t>
  </si>
  <si>
    <t>total measured sulfate concentration in ppb. Volcanic sulfate is the</t>
  </si>
  <si>
    <t>calculated total sulfate, based on emprical orthogonal function analysis</t>
  </si>
  <si>
    <t>(EOF 5). parameter 3:  Volcanic sulfate based on empirical orthogonal</t>
  </si>
  <si>
    <t>function analysis (i.e., EOF-5)</t>
  </si>
  <si>
    <r>
      <rPr>
        <b/>
        <sz val="11"/>
        <color theme="1"/>
        <rFont val="Arial Unicode MS"/>
        <family val="2"/>
      </rPr>
      <t>Meese/Sowers timescale</t>
    </r>
    <r>
      <rPr>
        <sz val="10"/>
        <color theme="1"/>
        <rFont val="Arial Unicode MS"/>
        <family val="2"/>
      </rPr>
      <t>.  Each sample is approximately bi-annual for the</t>
    </r>
  </si>
  <si>
    <t>extended</t>
  </si>
  <si>
    <t>Lead = 13.92</t>
  </si>
  <si>
    <t>1/9 Correl used in Book</t>
  </si>
  <si>
    <t>File Name</t>
  </si>
  <si>
    <t>Input data</t>
  </si>
  <si>
    <t>used in</t>
  </si>
  <si>
    <t>periodogram</t>
  </si>
  <si>
    <t>scripts</t>
  </si>
  <si>
    <t>Table E31.1.1 – Information about the Vostok Volcanic-Dust Time-Series.</t>
  </si>
  <si>
    <t>Description</t>
  </si>
  <si>
    <t>Details for this Time-Series</t>
  </si>
  <si>
    <t>Data Source</t>
  </si>
  <si>
    <t>Brief description of the data</t>
  </si>
  <si>
    <t>Volcanic activity derived from dust levels in the Vostok ice-core.</t>
  </si>
  <si>
    <t>Abbreviated references</t>
  </si>
  <si>
    <r>
      <t xml:space="preserve">Petit </t>
    </r>
    <r>
      <rPr>
        <i/>
        <sz val="11"/>
        <color theme="1"/>
        <rFont val="Times New Roman"/>
        <family val="1"/>
      </rPr>
      <t>et al.</t>
    </r>
    <r>
      <rPr>
        <sz val="11"/>
        <color theme="1"/>
        <rFont val="Times New Roman"/>
        <family val="1"/>
      </rPr>
      <t xml:space="preserve">, 1990  and  Petit </t>
    </r>
    <r>
      <rPr>
        <i/>
        <sz val="11"/>
        <color theme="1"/>
        <rFont val="Times New Roman"/>
        <family val="1"/>
      </rPr>
      <t>et al.</t>
    </r>
    <r>
      <rPr>
        <sz val="11"/>
        <color theme="1"/>
        <rFont val="Times New Roman"/>
        <family val="1"/>
      </rPr>
      <t>, 1999</t>
    </r>
  </si>
  <si>
    <t>Details about the data source</t>
  </si>
  <si>
    <t>NOAA’s NGDC, Data Contribution Series # 2001-076</t>
  </si>
  <si>
    <t>Original Time-Series</t>
  </si>
  <si>
    <r>
      <t xml:space="preserve">Petit </t>
    </r>
    <r>
      <rPr>
        <i/>
        <sz val="11"/>
        <color theme="1"/>
        <rFont val="Times New Roman"/>
        <family val="1"/>
      </rPr>
      <t>et al.</t>
    </r>
    <r>
      <rPr>
        <sz val="11"/>
        <color theme="1"/>
        <rFont val="Times New Roman"/>
        <family val="1"/>
      </rPr>
      <t xml:space="preserve">, 1990                          Petit </t>
    </r>
    <r>
      <rPr>
        <i/>
        <sz val="11"/>
        <color theme="1"/>
        <rFont val="Times New Roman"/>
        <family val="1"/>
      </rPr>
      <t>et al.</t>
    </r>
    <r>
      <rPr>
        <sz val="11"/>
        <color theme="1"/>
        <rFont val="Times New Roman"/>
        <family val="1"/>
      </rPr>
      <t>, 1999</t>
    </r>
  </si>
  <si>
    <t>Beginning time</t>
  </si>
  <si>
    <t>186 Ka                                         422 Ka</t>
  </si>
  <si>
    <t>Ending time</t>
  </si>
  <si>
    <t>4 Ka                                                 4 Ka</t>
  </si>
  <si>
    <t>No. of samples (observations)</t>
  </si>
  <si>
    <t>500                                               522</t>
  </si>
  <si>
    <t>Estimated ages: Mean error</t>
  </si>
  <si>
    <r>
      <t>0.9-kyr (inferred</t>
    </r>
    <r>
      <rPr>
        <sz val="11"/>
        <color theme="1"/>
        <rFont val="Times New Roman"/>
        <family val="1"/>
      </rPr>
      <t xml:space="preserve">)                         </t>
    </r>
    <r>
      <rPr>
        <sz val="11"/>
        <color rgb="FF000000"/>
        <rFont val="Times New Roman"/>
        <family val="1"/>
      </rPr>
      <t>1.7-kyr (inferred</t>
    </r>
    <r>
      <rPr>
        <sz val="11"/>
        <color theme="1"/>
        <rFont val="Times New Roman"/>
        <family val="1"/>
      </rPr>
      <t>)</t>
    </r>
  </si>
  <si>
    <t>Estimated ages: Minimum error</t>
  </si>
  <si>
    <r>
      <t>0.04-kyr (inferred)                       0.04-kyr (inferred</t>
    </r>
    <r>
      <rPr>
        <sz val="11"/>
        <color theme="1"/>
        <rFont val="Times New Roman"/>
        <family val="1"/>
      </rPr>
      <t>)</t>
    </r>
  </si>
  <si>
    <t>Estimated ages: Maximum error</t>
  </si>
  <si>
    <r>
      <t>1.9-kyr (inferred)                         4.2-kyr (inferred</t>
    </r>
    <r>
      <rPr>
        <sz val="11"/>
        <color theme="1"/>
        <rFont val="Times New Roman"/>
        <family val="1"/>
      </rPr>
      <t>)</t>
    </r>
  </si>
  <si>
    <t>Table E31.2.1 – Vostok Volcanic-Dust: Data Preparation.</t>
  </si>
  <si>
    <t>Preparation Summary</t>
  </si>
  <si>
    <t>Test # 1</t>
  </si>
  <si>
    <t>Test # 2</t>
  </si>
  <si>
    <t>Test # 3</t>
  </si>
  <si>
    <t>Test # 4</t>
  </si>
  <si>
    <t>Test # 5</t>
  </si>
  <si>
    <t>Test # 6</t>
  </si>
  <si>
    <t>Data Preparation Steps</t>
  </si>
  <si>
    <t>4.64-kyr</t>
  </si>
  <si>
    <t>13.9-kyr</t>
  </si>
  <si>
    <t>41.8-kyr</t>
  </si>
  <si>
    <t>Bin Sizes for Histogram</t>
  </si>
  <si>
    <t>516-yr</t>
  </si>
  <si>
    <t>1.55-kyr</t>
  </si>
  <si>
    <t>Detrending Method</t>
  </si>
  <si>
    <t>BP filter</t>
  </si>
  <si>
    <t>Band-Pass Filter Used</t>
  </si>
  <si>
    <t>1/9 cell</t>
  </si>
  <si>
    <t>3/9 cell</t>
  </si>
  <si>
    <t>Moving Avr. Indentation</t>
  </si>
  <si>
    <t>4 cell</t>
  </si>
  <si>
    <t>Empty Bins Interpolated</t>
  </si>
  <si>
    <t>Beginning Time of Test</t>
  </si>
  <si>
    <t>184 Ka</t>
  </si>
  <si>
    <t>93 Ka</t>
  </si>
  <si>
    <t>181 Ka</t>
  </si>
  <si>
    <t>165 Ka</t>
  </si>
  <si>
    <t>331 Ka</t>
  </si>
  <si>
    <t>402 Ka</t>
  </si>
  <si>
    <t>Ending Time of Test</t>
  </si>
  <si>
    <t>6 Ka</t>
  </si>
  <si>
    <t>10 Ka</t>
  </si>
  <si>
    <t>21 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</si>
  <si>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</si>
  <si>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</si>
  <si>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</si>
  <si>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</si>
  <si>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</si>
  <si>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</si>
  <si>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</si>
  <si>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</si>
  <si>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</si>
  <si>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</si>
  <si>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</si>
  <si>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</si>
  <si>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</si>
  <si>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</si>
  <si>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</si>
  <si>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</si>
  <si>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E31.3.1 – Results from Vostok Volcanic-Dust Tests.</t>
  </si>
  <si>
    <t>Least Squares Tests TestPreparation Steps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</si>
  <si>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</si>
  <si>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</si>
  <si>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</si>
  <si>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</si>
  <si>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5.507-kyr</t>
  </si>
  <si>
    <t>5.058-kyr</t>
  </si>
  <si>
    <t>13.75-kyr</t>
  </si>
  <si>
    <t>42.36-kyr</t>
  </si>
  <si>
    <t>12.01-kyr</t>
  </si>
  <si>
    <t>39.76-kyr</t>
  </si>
  <si>
    <t>p-value</t>
  </si>
  <si>
    <t>Secondary Wavelength</t>
  </si>
  <si>
    <t>---</t>
  </si>
  <si>
    <t>Smoothed Periodogram</t>
  </si>
  <si>
    <t>5.080-kyr</t>
  </si>
  <si>
    <t>5.615-kyr</t>
  </si>
  <si>
    <t>14.34-kyr</t>
  </si>
  <si>
    <t>38.25-kyr</t>
  </si>
  <si>
    <t>13.90-kyr</t>
  </si>
  <si>
    <t>39.26-kyr</t>
  </si>
  <si>
    <t>Confidence Level</t>
  </si>
  <si>
    <t>Correlation &amp; Lag Tests</t>
  </si>
  <si>
    <t>Correlation with lag</t>
  </si>
  <si>
    <t xml:space="preserve">Offset used with Model </t>
  </si>
  <si>
    <t>1.493-kyr</t>
  </si>
  <si>
    <t>2.120-kyr</t>
  </si>
  <si>
    <t>1.445-kyr</t>
  </si>
  <si>
    <t>16.35-kyr</t>
  </si>
  <si>
    <t>-2.51-kyr</t>
  </si>
  <si>
    <t>13.80-kyr</t>
  </si>
  <si>
    <t>Vostok_Dust_a_4-kyr.txt</t>
  </si>
  <si>
    <t>Vostok_Dust_b_4-kyr.txt</t>
  </si>
  <si>
    <t>Vostok_Dust_c_14-kyr.txt</t>
  </si>
  <si>
    <t>Vostok_Dust_d_42-kyr.txt</t>
  </si>
  <si>
    <t>Vostok_Dust_e_14-kyr.txt</t>
  </si>
  <si>
    <t>Vostok_Dust_f_42-kyr.txt</t>
  </si>
  <si>
    <t>Periodogram for 13.9-kyr test (1990 data)</t>
  </si>
  <si>
    <t>Periodogram for 41.8-kyr test (1990 data)</t>
  </si>
  <si>
    <t>Periodogram for 4.64-kyr test 1 (1990 data)</t>
  </si>
  <si>
    <t>Periodogram for 4.64-kyr test 2 (1990 data)</t>
  </si>
  <si>
    <t>Periodogram for 13.9-kyr test (1999 data)</t>
  </si>
  <si>
    <t>Periodogram for 41.8-kyr test (1999 data)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</si>
</sst>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"/>
    <numFmt numFmtId="167" formatCode="0.00000"/>
  </numFmts>
  <fonts count="47">
    <font>
      <sz val="11"/>
      <color theme="1"/>
      <name val="Calibri"/>
      <family val="2"/>
      <scheme val="minor"/>
    </font>
    <font>
      <sz val="11"/>
      <color theme="1"/>
      <name val="Courier New"/>
      <family val="2"/>
    </font>
    <font>
      <b/>
      <sz val="11"/>
      <color theme="1"/>
      <name val="Calibri"/>
      <family val="2"/>
      <scheme val="minor"/>
    </font>
    <font>
      <sz val="9"/>
      <name val="Genev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Arial Unicode MS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b/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theme="1"/>
      <name val="Arial Unicode MS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9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3" fillId="0" borderId="0"/>
    <xf numFmtId="0" fontId="3" fillId="0" borderId="0"/>
    <xf numFmtId="0" fontId="23" fillId="0" borderId="0"/>
    <xf numFmtId="0" fontId="23" fillId="0" borderId="0"/>
    <xf numFmtId="0" fontId="27" fillId="0" borderId="0"/>
    <xf numFmtId="0" fontId="24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4" fillId="0" borderId="0"/>
    <xf numFmtId="0" fontId="24" fillId="0" borderId="0"/>
    <xf numFmtId="0" fontId="3" fillId="0" borderId="0"/>
    <xf numFmtId="0" fontId="23" fillId="0" borderId="0"/>
    <xf numFmtId="0" fontId="29" fillId="0" borderId="0"/>
    <xf numFmtId="0" fontId="23" fillId="0" borderId="0"/>
    <xf numFmtId="0" fontId="3" fillId="0" borderId="0"/>
    <xf numFmtId="0" fontId="25" fillId="0" borderId="0"/>
    <xf numFmtId="0" fontId="23" fillId="0" borderId="0"/>
    <xf numFmtId="0" fontId="3" fillId="0" borderId="0"/>
    <xf numFmtId="0" fontId="1" fillId="0" borderId="0"/>
    <xf numFmtId="0" fontId="28" fillId="0" borderId="0"/>
    <xf numFmtId="0" fontId="1" fillId="0" borderId="0"/>
    <xf numFmtId="0" fontId="3" fillId="0" borderId="0"/>
    <xf numFmtId="0" fontId="23" fillId="0" borderId="0"/>
    <xf numFmtId="0" fontId="3" fillId="0" borderId="0"/>
    <xf numFmtId="0" fontId="1" fillId="0" borderId="0"/>
    <xf numFmtId="0" fontId="3" fillId="0" borderId="0"/>
    <xf numFmtId="0" fontId="23" fillId="0" borderId="0"/>
    <xf numFmtId="0" fontId="1" fillId="0" borderId="0"/>
    <xf numFmtId="0" fontId="3" fillId="0" borderId="0"/>
    <xf numFmtId="0" fontId="23" fillId="0" borderId="0"/>
    <xf numFmtId="0" fontId="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4" fillId="0" borderId="0"/>
    <xf numFmtId="0" fontId="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7" fillId="0" borderId="0"/>
    <xf numFmtId="0" fontId="23" fillId="0" borderId="0"/>
    <xf numFmtId="0" fontId="3" fillId="0" borderId="0"/>
    <xf numFmtId="0" fontId="24" fillId="0" borderId="0"/>
    <xf numFmtId="0" fontId="4" fillId="0" borderId="0"/>
    <xf numFmtId="0" fontId="3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3" fillId="0" borderId="0"/>
    <xf numFmtId="0" fontId="23" fillId="0" borderId="0"/>
    <xf numFmtId="0" fontId="3" fillId="0" borderId="0"/>
  </cellStyleXfs>
  <cellXfs count="116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43" applyFill="1"/>
    <xf numFmtId="0" fontId="23" fillId="0" borderId="0" xfId="45"/>
    <xf numFmtId="0" fontId="22" fillId="2" borderId="0" xfId="46" applyFont="1" applyFill="1"/>
    <xf numFmtId="165" fontId="26" fillId="0" borderId="0" xfId="46" applyNumberFormat="1" applyFont="1" applyAlignment="1">
      <alignment horizontal="center"/>
    </xf>
    <xf numFmtId="165" fontId="22" fillId="0" borderId="0" xfId="46" applyNumberFormat="1" applyFont="1"/>
    <xf numFmtId="2" fontId="22" fillId="2" borderId="0" xfId="46" applyNumberFormat="1" applyFont="1" applyFill="1" applyAlignment="1">
      <alignment horizontal="center"/>
    </xf>
    <xf numFmtId="2" fontId="26" fillId="2" borderId="0" xfId="46" applyNumberFormat="1" applyFont="1" applyFill="1" applyAlignment="1">
      <alignment horizontal="center"/>
    </xf>
    <xf numFmtId="0" fontId="22" fillId="0" borderId="0" xfId="70" applyFont="1" applyFill="1"/>
    <xf numFmtId="0" fontId="26" fillId="0" borderId="0" xfId="70" applyFont="1" applyFill="1"/>
    <xf numFmtId="0" fontId="22" fillId="0" borderId="0" xfId="70" applyFont="1" applyFill="1" applyAlignment="1">
      <alignment horizontal="left"/>
    </xf>
    <xf numFmtId="1" fontId="22" fillId="0" borderId="0" xfId="70" applyNumberFormat="1" applyFont="1" applyFill="1" applyAlignment="1">
      <alignment horizontal="left"/>
    </xf>
    <xf numFmtId="165" fontId="22" fillId="0" borderId="0" xfId="62" applyNumberFormat="1" applyFont="1" applyFill="1"/>
    <xf numFmtId="165" fontId="26" fillId="0" borderId="0" xfId="62" applyNumberFormat="1" applyFont="1" applyFill="1"/>
    <xf numFmtId="0" fontId="22" fillId="0" borderId="0" xfId="46" applyFont="1" applyFill="1"/>
    <xf numFmtId="165" fontId="0" fillId="0" borderId="0" xfId="0" applyNumberFormat="1"/>
    <xf numFmtId="1" fontId="26" fillId="0" borderId="0" xfId="62" applyNumberFormat="1" applyFont="1" applyFill="1" applyAlignment="1">
      <alignment horizontal="center"/>
    </xf>
    <xf numFmtId="1" fontId="22" fillId="0" borderId="0" xfId="62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5" fontId="22" fillId="0" borderId="0" xfId="62" applyNumberFormat="1" applyFont="1" applyFill="1" applyAlignment="1">
      <alignment horizontal="right"/>
    </xf>
    <xf numFmtId="165" fontId="22" fillId="0" borderId="0" xfId="62" quotePrefix="1" applyNumberFormat="1" applyFont="1" applyFill="1" applyAlignment="1">
      <alignment horizontal="right"/>
    </xf>
    <xf numFmtId="1" fontId="31" fillId="0" borderId="0" xfId="62" applyNumberFormat="1" applyFont="1" applyFill="1" applyAlignment="1">
      <alignment horizontal="center"/>
    </xf>
    <xf numFmtId="165" fontId="2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165" fontId="26" fillId="0" borderId="0" xfId="46" applyNumberFormat="1" applyFont="1"/>
    <xf numFmtId="0" fontId="2" fillId="0" borderId="0" xfId="0" applyFont="1"/>
    <xf numFmtId="166" fontId="0" fillId="0" borderId="0" xfId="0" applyNumberFormat="1"/>
    <xf numFmtId="166" fontId="2" fillId="0" borderId="0" xfId="0" applyNumberFormat="1" applyFont="1"/>
    <xf numFmtId="167" fontId="2" fillId="0" borderId="0" xfId="0" applyNumberFormat="1" applyFont="1"/>
    <xf numFmtId="167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0" fontId="32" fillId="0" borderId="0" xfId="0" applyFont="1"/>
    <xf numFmtId="165" fontId="26" fillId="0" borderId="0" xfId="62" applyNumberFormat="1" applyFont="1" applyFill="1" applyAlignment="1">
      <alignment horizontal="right"/>
    </xf>
    <xf numFmtId="165" fontId="31" fillId="0" borderId="0" xfId="62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26" fillId="0" borderId="0" xfId="62" quotePrefix="1" applyNumberFormat="1" applyFont="1" applyFill="1" applyAlignment="1">
      <alignment horizontal="right"/>
    </xf>
    <xf numFmtId="0" fontId="33" fillId="0" borderId="0" xfId="90" applyAlignment="1" applyProtection="1"/>
    <xf numFmtId="165" fontId="31" fillId="0" borderId="0" xfId="46" applyNumberFormat="1" applyFont="1"/>
    <xf numFmtId="165" fontId="30" fillId="0" borderId="0" xfId="46" applyNumberFormat="1" applyFont="1"/>
    <xf numFmtId="0" fontId="34" fillId="0" borderId="0" xfId="0" applyFont="1"/>
    <xf numFmtId="0" fontId="0" fillId="0" borderId="0" xfId="0" quotePrefix="1"/>
    <xf numFmtId="0" fontId="35" fillId="0" borderId="0" xfId="0" applyFont="1"/>
    <xf numFmtId="0" fontId="21" fillId="0" borderId="0" xfId="0" applyFont="1"/>
    <xf numFmtId="165" fontId="21" fillId="0" borderId="0" xfId="0" applyNumberFormat="1" applyFont="1"/>
    <xf numFmtId="0" fontId="36" fillId="0" borderId="0" xfId="0" applyFont="1" applyAlignment="1">
      <alignment horizontal="right"/>
    </xf>
    <xf numFmtId="165" fontId="3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6" fillId="2" borderId="0" xfId="0" applyFont="1" applyFill="1" applyAlignment="1">
      <alignment horizontal="right"/>
    </xf>
    <xf numFmtId="0" fontId="21" fillId="2" borderId="0" xfId="0" applyFont="1" applyFill="1"/>
    <xf numFmtId="0" fontId="37" fillId="0" borderId="0" xfId="0" applyFont="1"/>
    <xf numFmtId="2" fontId="22" fillId="0" borderId="0" xfId="46" applyNumberFormat="1" applyFont="1" applyFill="1" applyAlignment="1">
      <alignment horizontal="center"/>
    </xf>
    <xf numFmtId="0" fontId="21" fillId="0" borderId="0" xfId="0" applyFont="1" applyFill="1"/>
    <xf numFmtId="165" fontId="26" fillId="0" borderId="0" xfId="46" applyNumberFormat="1" applyFont="1" applyFill="1" applyAlignment="1">
      <alignment horizontal="center"/>
    </xf>
    <xf numFmtId="165" fontId="22" fillId="0" borderId="0" xfId="46" applyNumberFormat="1" applyFont="1" applyFill="1"/>
    <xf numFmtId="165" fontId="22" fillId="0" borderId="0" xfId="46" applyNumberFormat="1" applyFont="1" applyFill="1" applyAlignment="1">
      <alignment horizontal="center"/>
    </xf>
    <xf numFmtId="165" fontId="21" fillId="0" borderId="0" xfId="0" applyNumberFormat="1" applyFont="1" applyFill="1"/>
    <xf numFmtId="0" fontId="21" fillId="0" borderId="0" xfId="0" applyFont="1" applyAlignment="1">
      <alignment horizontal="right"/>
    </xf>
    <xf numFmtId="0" fontId="21" fillId="0" borderId="0" xfId="0" quotePrefix="1" applyFont="1" applyAlignment="1">
      <alignment horizontal="right"/>
    </xf>
    <xf numFmtId="165" fontId="26" fillId="0" borderId="0" xfId="62" applyNumberFormat="1" applyFont="1" applyFill="1" applyAlignment="1">
      <alignment horizontal="right"/>
    </xf>
    <xf numFmtId="165" fontId="22" fillId="0" borderId="0" xfId="62" applyNumberFormat="1" applyFont="1" applyFill="1" applyAlignment="1">
      <alignment horizontal="right"/>
    </xf>
    <xf numFmtId="165" fontId="22" fillId="0" borderId="0" xfId="62" quotePrefix="1" applyNumberFormat="1" applyFont="1" applyFill="1" applyAlignment="1">
      <alignment horizontal="right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justify"/>
    </xf>
    <xf numFmtId="0" fontId="41" fillId="0" borderId="0" xfId="0" applyFont="1" applyAlignment="1">
      <alignment horizontal="center"/>
    </xf>
    <xf numFmtId="0" fontId="42" fillId="0" borderId="10" xfId="0" applyFont="1" applyBorder="1"/>
    <xf numFmtId="0" fontId="42" fillId="0" borderId="11" xfId="0" applyFont="1" applyBorder="1"/>
    <xf numFmtId="0" fontId="42" fillId="34" borderId="12" xfId="0" applyFont="1" applyFill="1" applyBorder="1"/>
    <xf numFmtId="0" fontId="0" fillId="34" borderId="13" xfId="0" applyFill="1" applyBorder="1"/>
    <xf numFmtId="0" fontId="42" fillId="34" borderId="13" xfId="0" applyFont="1" applyFill="1" applyBorder="1"/>
    <xf numFmtId="0" fontId="42" fillId="0" borderId="12" xfId="0" applyFont="1" applyBorder="1"/>
    <xf numFmtId="0" fontId="0" fillId="0" borderId="13" xfId="0" applyBorder="1"/>
    <xf numFmtId="0" fontId="43" fillId="0" borderId="12" xfId="0" applyFont="1" applyBorder="1"/>
    <xf numFmtId="0" fontId="43" fillId="0" borderId="13" xfId="0" applyFont="1" applyBorder="1"/>
    <xf numFmtId="0" fontId="40" fillId="0" borderId="13" xfId="0" applyFont="1" applyBorder="1"/>
    <xf numFmtId="0" fontId="43" fillId="34" borderId="12" xfId="0" applyFont="1" applyFill="1" applyBorder="1"/>
    <xf numFmtId="0" fontId="43" fillId="34" borderId="13" xfId="0" applyFont="1" applyFill="1" applyBorder="1"/>
    <xf numFmtId="0" fontId="43" fillId="0" borderId="14" xfId="0" applyFont="1" applyBorder="1"/>
    <xf numFmtId="0" fontId="43" fillId="0" borderId="15" xfId="0" applyFont="1" applyBorder="1"/>
    <xf numFmtId="0" fontId="41" fillId="0" borderId="0" xfId="0" applyFont="1" applyAlignment="1">
      <alignment horizontal="left"/>
    </xf>
    <xf numFmtId="0" fontId="42" fillId="0" borderId="16" xfId="0" applyFont="1" applyBorder="1" applyAlignment="1">
      <alignment horizontal="right"/>
    </xf>
    <xf numFmtId="0" fontId="42" fillId="0" borderId="16" xfId="0" applyFont="1" applyBorder="1" applyAlignment="1">
      <alignment horizontal="right" vertical="top" wrapText="1"/>
    </xf>
    <xf numFmtId="0" fontId="42" fillId="0" borderId="11" xfId="0" applyFont="1" applyBorder="1" applyAlignment="1">
      <alignment horizontal="right"/>
    </xf>
    <xf numFmtId="0" fontId="0" fillId="34" borderId="17" xfId="0" applyFill="1" applyBorder="1"/>
    <xf numFmtId="0" fontId="42" fillId="34" borderId="17" xfId="0" applyFont="1" applyFill="1" applyBorder="1" applyAlignment="1">
      <alignment horizontal="right" vertical="top" wrapText="1"/>
    </xf>
    <xf numFmtId="0" fontId="42" fillId="0" borderId="17" xfId="0" applyFont="1" applyBorder="1" applyAlignment="1">
      <alignment horizontal="right"/>
    </xf>
    <xf numFmtId="0" fontId="42" fillId="0" borderId="17" xfId="0" applyFont="1" applyBorder="1" applyAlignment="1">
      <alignment horizontal="right" vertical="top" wrapText="1"/>
    </xf>
    <xf numFmtId="0" fontId="42" fillId="0" borderId="13" xfId="0" applyFont="1" applyBorder="1" applyAlignment="1">
      <alignment horizontal="right"/>
    </xf>
    <xf numFmtId="0" fontId="43" fillId="0" borderId="17" xfId="0" applyFont="1" applyBorder="1" applyAlignment="1">
      <alignment horizontal="right"/>
    </xf>
    <xf numFmtId="0" fontId="43" fillId="0" borderId="17" xfId="0" applyFont="1" applyBorder="1" applyAlignment="1">
      <alignment horizontal="right" wrapText="1"/>
    </xf>
    <xf numFmtId="0" fontId="43" fillId="0" borderId="17" xfId="0" applyFont="1" applyBorder="1" applyAlignment="1">
      <alignment horizontal="right" vertical="top" wrapText="1"/>
    </xf>
    <xf numFmtId="0" fontId="43" fillId="0" borderId="13" xfId="0" applyFont="1" applyBorder="1" applyAlignment="1">
      <alignment horizontal="right"/>
    </xf>
    <xf numFmtId="0" fontId="43" fillId="34" borderId="17" xfId="0" applyFont="1" applyFill="1" applyBorder="1" applyAlignment="1">
      <alignment horizontal="right" vertical="top" wrapText="1"/>
    </xf>
    <xf numFmtId="0" fontId="43" fillId="0" borderId="18" xfId="0" applyFont="1" applyBorder="1" applyAlignment="1">
      <alignment horizontal="right"/>
    </xf>
    <xf numFmtId="0" fontId="43" fillId="0" borderId="18" xfId="0" applyFont="1" applyBorder="1" applyAlignment="1">
      <alignment horizontal="right" vertical="top" wrapText="1"/>
    </xf>
    <xf numFmtId="0" fontId="43" fillId="0" borderId="15" xfId="0" applyFont="1" applyBorder="1" applyAlignment="1">
      <alignment horizontal="right"/>
    </xf>
    <xf numFmtId="0" fontId="42" fillId="34" borderId="17" xfId="0" applyFont="1" applyFill="1" applyBorder="1" applyAlignment="1">
      <alignment vertical="top" wrapText="1"/>
    </xf>
    <xf numFmtId="10" fontId="43" fillId="0" borderId="17" xfId="0" applyNumberFormat="1" applyFont="1" applyBorder="1" applyAlignment="1">
      <alignment horizontal="right"/>
    </xf>
    <xf numFmtId="10" fontId="43" fillId="0" borderId="17" xfId="0" applyNumberFormat="1" applyFont="1" applyBorder="1" applyAlignment="1">
      <alignment horizontal="right" vertical="top" wrapText="1"/>
    </xf>
    <xf numFmtId="9" fontId="43" fillId="0" borderId="17" xfId="0" applyNumberFormat="1" applyFont="1" applyBorder="1" applyAlignment="1">
      <alignment horizontal="right" vertical="top" wrapText="1"/>
    </xf>
    <xf numFmtId="10" fontId="43" fillId="0" borderId="13" xfId="0" applyNumberFormat="1" applyFont="1" applyBorder="1" applyAlignment="1">
      <alignment horizontal="right"/>
    </xf>
    <xf numFmtId="0" fontId="0" fillId="0" borderId="17" xfId="0" applyBorder="1"/>
    <xf numFmtId="0" fontId="43" fillId="34" borderId="17" xfId="0" applyFont="1" applyFill="1" applyBorder="1" applyAlignment="1">
      <alignment horizontal="right" wrapText="1"/>
    </xf>
    <xf numFmtId="9" fontId="43" fillId="0" borderId="17" xfId="0" applyNumberFormat="1" applyFont="1" applyBorder="1" applyAlignment="1">
      <alignment horizontal="right"/>
    </xf>
    <xf numFmtId="9" fontId="43" fillId="0" borderId="17" xfId="0" applyNumberFormat="1" applyFont="1" applyBorder="1" applyAlignment="1">
      <alignment horizontal="right" wrapText="1"/>
    </xf>
    <xf numFmtId="0" fontId="40" fillId="0" borderId="17" xfId="0" applyFont="1" applyBorder="1" applyAlignment="1">
      <alignment horizontal="right" vertical="top"/>
    </xf>
    <xf numFmtId="0" fontId="40" fillId="0" borderId="17" xfId="0" applyFont="1" applyBorder="1" applyAlignment="1">
      <alignment horizontal="right" vertical="top" wrapText="1"/>
    </xf>
    <xf numFmtId="9" fontId="43" fillId="0" borderId="13" xfId="0" applyNumberFormat="1" applyFont="1" applyBorder="1" applyAlignment="1">
      <alignment horizontal="right"/>
    </xf>
    <xf numFmtId="0" fontId="36" fillId="0" borderId="0" xfId="0" applyFont="1"/>
    <xf numFmtId="165" fontId="36" fillId="0" borderId="0" xfId="0" applyNumberFormat="1" applyFont="1"/>
    <xf numFmtId="0" fontId="46" fillId="0" borderId="0" xfId="0" applyFont="1"/>
  </cellXfs>
  <cellStyles count="195">
    <cellStyle name="20% - Accent1" xfId="20" builtinId="30" customBuiltin="1"/>
    <cellStyle name="20% - Accent1 2" xfId="120"/>
    <cellStyle name="20% - Accent1 3" xfId="166"/>
    <cellStyle name="20% - Accent2" xfId="24" builtinId="34" customBuiltin="1"/>
    <cellStyle name="20% - Accent2 2" xfId="124"/>
    <cellStyle name="20% - Accent2 3" xfId="170"/>
    <cellStyle name="20% - Accent3" xfId="28" builtinId="38" customBuiltin="1"/>
    <cellStyle name="20% - Accent3 2" xfId="128"/>
    <cellStyle name="20% - Accent3 3" xfId="174"/>
    <cellStyle name="20% - Accent4" xfId="32" builtinId="42" customBuiltin="1"/>
    <cellStyle name="20% - Accent4 2" xfId="132"/>
    <cellStyle name="20% - Accent4 3" xfId="178"/>
    <cellStyle name="20% - Accent5" xfId="36" builtinId="46" customBuiltin="1"/>
    <cellStyle name="20% - Accent5 2" xfId="136"/>
    <cellStyle name="20% - Accent5 3" xfId="182"/>
    <cellStyle name="20% - Accent6" xfId="40" builtinId="50" customBuiltin="1"/>
    <cellStyle name="20% - Accent6 2" xfId="140"/>
    <cellStyle name="20% - Accent6 3" xfId="186"/>
    <cellStyle name="40% - Accent1" xfId="21" builtinId="31" customBuiltin="1"/>
    <cellStyle name="40% - Accent1 2" xfId="121"/>
    <cellStyle name="40% - Accent1 3" xfId="167"/>
    <cellStyle name="40% - Accent2" xfId="25" builtinId="35" customBuiltin="1"/>
    <cellStyle name="40% - Accent2 2" xfId="125"/>
    <cellStyle name="40% - Accent2 3" xfId="171"/>
    <cellStyle name="40% - Accent3" xfId="29" builtinId="39" customBuiltin="1"/>
    <cellStyle name="40% - Accent3 2" xfId="129"/>
    <cellStyle name="40% - Accent3 3" xfId="175"/>
    <cellStyle name="40% - Accent4" xfId="33" builtinId="43" customBuiltin="1"/>
    <cellStyle name="40% - Accent4 2" xfId="133"/>
    <cellStyle name="40% - Accent4 3" xfId="179"/>
    <cellStyle name="40% - Accent5" xfId="37" builtinId="47" customBuiltin="1"/>
    <cellStyle name="40% - Accent5 2" xfId="137"/>
    <cellStyle name="40% - Accent5 3" xfId="183"/>
    <cellStyle name="40% - Accent6" xfId="41" builtinId="51" customBuiltin="1"/>
    <cellStyle name="40% - Accent6 2" xfId="141"/>
    <cellStyle name="40% - Accent6 3" xfId="187"/>
    <cellStyle name="60% - Accent1" xfId="22" builtinId="32" customBuiltin="1"/>
    <cellStyle name="60% - Accent1 2" xfId="122"/>
    <cellStyle name="60% - Accent1 3" xfId="168"/>
    <cellStyle name="60% - Accent2" xfId="26" builtinId="36" customBuiltin="1"/>
    <cellStyle name="60% - Accent2 2" xfId="126"/>
    <cellStyle name="60% - Accent2 3" xfId="172"/>
    <cellStyle name="60% - Accent3" xfId="30" builtinId="40" customBuiltin="1"/>
    <cellStyle name="60% - Accent3 2" xfId="130"/>
    <cellStyle name="60% - Accent3 3" xfId="176"/>
    <cellStyle name="60% - Accent4" xfId="34" builtinId="44" customBuiltin="1"/>
    <cellStyle name="60% - Accent4 2" xfId="134"/>
    <cellStyle name="60% - Accent4 3" xfId="180"/>
    <cellStyle name="60% - Accent5" xfId="38" builtinId="48" customBuiltin="1"/>
    <cellStyle name="60% - Accent5 2" xfId="138"/>
    <cellStyle name="60% - Accent5 3" xfId="184"/>
    <cellStyle name="60% - Accent6" xfId="42" builtinId="52" customBuiltin="1"/>
    <cellStyle name="60% - Accent6 2" xfId="142"/>
    <cellStyle name="60% - Accent6 3" xfId="188"/>
    <cellStyle name="Accent1" xfId="19" builtinId="29" customBuiltin="1"/>
    <cellStyle name="Accent1 2" xfId="119"/>
    <cellStyle name="Accent1 3" xfId="165"/>
    <cellStyle name="Accent2" xfId="23" builtinId="33" customBuiltin="1"/>
    <cellStyle name="Accent2 2" xfId="123"/>
    <cellStyle name="Accent2 3" xfId="169"/>
    <cellStyle name="Accent3" xfId="27" builtinId="37" customBuiltin="1"/>
    <cellStyle name="Accent3 2" xfId="127"/>
    <cellStyle name="Accent3 3" xfId="173"/>
    <cellStyle name="Accent4" xfId="31" builtinId="41" customBuiltin="1"/>
    <cellStyle name="Accent4 2" xfId="131"/>
    <cellStyle name="Accent4 3" xfId="177"/>
    <cellStyle name="Accent5" xfId="35" builtinId="45" customBuiltin="1"/>
    <cellStyle name="Accent5 2" xfId="135"/>
    <cellStyle name="Accent5 3" xfId="181"/>
    <cellStyle name="Accent6" xfId="39" builtinId="49" customBuiltin="1"/>
    <cellStyle name="Accent6 2" xfId="139"/>
    <cellStyle name="Accent6 3" xfId="185"/>
    <cellStyle name="Bad" xfId="9" builtinId="27" customBuiltin="1"/>
    <cellStyle name="Bad 2" xfId="109"/>
    <cellStyle name="Bad 3" xfId="155"/>
    <cellStyle name="Calculation" xfId="13" builtinId="22" customBuiltin="1"/>
    <cellStyle name="Calculation 2" xfId="113"/>
    <cellStyle name="Calculation 3" xfId="159"/>
    <cellStyle name="Check Cell" xfId="15" builtinId="23" customBuiltin="1"/>
    <cellStyle name="Check Cell 2" xfId="115"/>
    <cellStyle name="Check Cell 3" xfId="161"/>
    <cellStyle name="Explanatory Text" xfId="17" builtinId="53" customBuiltin="1"/>
    <cellStyle name="Explanatory Text 2" xfId="117"/>
    <cellStyle name="Explanatory Text 3" xfId="163"/>
    <cellStyle name="Good" xfId="8" builtinId="26" customBuiltin="1"/>
    <cellStyle name="Good 2" xfId="108"/>
    <cellStyle name="Good 3" xfId="154"/>
    <cellStyle name="Heading 1" xfId="4" builtinId="16" customBuiltin="1"/>
    <cellStyle name="Heading 1 2" xfId="104"/>
    <cellStyle name="Heading 1 3" xfId="150"/>
    <cellStyle name="Heading 2" xfId="5" builtinId="17" customBuiltin="1"/>
    <cellStyle name="Heading 2 2" xfId="105"/>
    <cellStyle name="Heading 2 3" xfId="151"/>
    <cellStyle name="Heading 3" xfId="6" builtinId="18" customBuiltin="1"/>
    <cellStyle name="Heading 3 2" xfId="106"/>
    <cellStyle name="Heading 3 3" xfId="152"/>
    <cellStyle name="Heading 4" xfId="7" builtinId="19" customBuiltin="1"/>
    <cellStyle name="Heading 4 2" xfId="107"/>
    <cellStyle name="Heading 4 3" xfId="153"/>
    <cellStyle name="Hyperlink" xfId="90" builtinId="8"/>
    <cellStyle name="Input" xfId="11" builtinId="20" customBuiltin="1"/>
    <cellStyle name="Input 2" xfId="111"/>
    <cellStyle name="Input 3" xfId="157"/>
    <cellStyle name="Linked Cell" xfId="14" builtinId="24" customBuiltin="1"/>
    <cellStyle name="Linked Cell 2" xfId="114"/>
    <cellStyle name="Linked Cell 3" xfId="160"/>
    <cellStyle name="Neutral" xfId="10" builtinId="28" customBuiltin="1"/>
    <cellStyle name="Neutral 2" xfId="110"/>
    <cellStyle name="Neutral 3" xfId="156"/>
    <cellStyle name="Normal" xfId="0" builtinId="0"/>
    <cellStyle name="Normal 2" xfId="43"/>
    <cellStyle name="Normal 2 2" xfId="1"/>
    <cellStyle name="Normal 2 2 2" xfId="51"/>
    <cellStyle name="Normal 2 2 2 2" xfId="53"/>
    <cellStyle name="Normal 2 2 2 2 2" xfId="58"/>
    <cellStyle name="Normal 2 2 2 2 2 2" xfId="63"/>
    <cellStyle name="Normal 2 2 2 2 2 2 2" xfId="65"/>
    <cellStyle name="Normal 2 2 2 2 2 2 2 2" xfId="99"/>
    <cellStyle name="Normal 2 2 2 2 2 2 2 2 2" xfId="100"/>
    <cellStyle name="Normal 2 2 2 2 2 2 2 2 3" xfId="148"/>
    <cellStyle name="Normal 2 2 2 2 2 2 2 3" xfId="147"/>
    <cellStyle name="Normal 2 2 2 2 2 2 2 3 2" xfId="194"/>
    <cellStyle name="Normal 2 2 2 2 2 2 3" xfId="97"/>
    <cellStyle name="Normal 2 2 2 2 2 2 3 2" xfId="193"/>
    <cellStyle name="Normal 2 2 2 2 2 2 4" xfId="146"/>
    <cellStyle name="Normal 2 2 2 2 2 3" xfId="89"/>
    <cellStyle name="Normal 2 2 2 2 2 4" xfId="84"/>
    <cellStyle name="Normal 2 2 2 2 2 5" xfId="95"/>
    <cellStyle name="Normal 2 2 2 2 2 5 2" xfId="192"/>
    <cellStyle name="Normal 2 2 2 2 2 6" xfId="145"/>
    <cellStyle name="Normal 2 2 2 2 3" xfId="82"/>
    <cellStyle name="Normal 2 2 2 2 4" xfId="88"/>
    <cellStyle name="Normal 2 2 2 2 5" xfId="48"/>
    <cellStyle name="Normal 2 2 2 2 6" xfId="93"/>
    <cellStyle name="Normal 2 2 2 2 6 2" xfId="191"/>
    <cellStyle name="Normal 2 2 2 2 7" xfId="144"/>
    <cellStyle name="Normal 2 2 2 3" xfId="73"/>
    <cellStyle name="Normal 2 2 2 4" xfId="81"/>
    <cellStyle name="Normal 2 2 2 5" xfId="87"/>
    <cellStyle name="Normal 2 2 2 6" xfId="50"/>
    <cellStyle name="Normal 2 2 2 7" xfId="94"/>
    <cellStyle name="Normal 2 2 2 7 2" xfId="190"/>
    <cellStyle name="Normal 2 2 2 8" xfId="103"/>
    <cellStyle name="Normal 2 2 3" xfId="72"/>
    <cellStyle name="Normal 2 2 4" xfId="80"/>
    <cellStyle name="Normal 2 2 5" xfId="86"/>
    <cellStyle name="Normal 2 2 6" xfId="83"/>
    <cellStyle name="Normal 2 2 7" xfId="143"/>
    <cellStyle name="Normal 2 2 7 2" xfId="149"/>
    <cellStyle name="Normal 2 3" xfId="44"/>
    <cellStyle name="Normal 2 3 2" xfId="59"/>
    <cellStyle name="Normal 2 3 2 2" xfId="62"/>
    <cellStyle name="Normal 2 4" xfId="71"/>
    <cellStyle name="Normal 2 5" xfId="79"/>
    <cellStyle name="Normal 2 6" xfId="85"/>
    <cellStyle name="Normal 2 7" xfId="49"/>
    <cellStyle name="Normal 2 8" xfId="91"/>
    <cellStyle name="Normal 2 8 2" xfId="189"/>
    <cellStyle name="Normal 2 9" xfId="102"/>
    <cellStyle name="Normal 3" xfId="2"/>
    <cellStyle name="Normal 3 2" xfId="45"/>
    <cellStyle name="Normal 3 2 2" xfId="55"/>
    <cellStyle name="Normal 3 2 2 2" xfId="57"/>
    <cellStyle name="Normal 3 2 2 2 2" xfId="64"/>
    <cellStyle name="Normal 3 2 2 2 2 2" xfId="66"/>
    <cellStyle name="Normal 3 2 2 3" xfId="76"/>
    <cellStyle name="Normal 3 2 3" xfId="69"/>
    <cellStyle name="Normal 3 2 4" xfId="75"/>
    <cellStyle name="Normal 3 3" xfId="60"/>
    <cellStyle name="Normal 3 4" xfId="74"/>
    <cellStyle name="Normal 4" xfId="52"/>
    <cellStyle name="Normal 4 2" xfId="61"/>
    <cellStyle name="Normal 4 2 2" xfId="68"/>
    <cellStyle name="Normal 4 2 2 2" xfId="98"/>
    <cellStyle name="Normal 4 2 2 2 2" xfId="101"/>
    <cellStyle name="Normal 4 2 3" xfId="96"/>
    <cellStyle name="Normal 4 3" xfId="77"/>
    <cellStyle name="Normal 4 4" xfId="92"/>
    <cellStyle name="Normal 5" xfId="67"/>
    <cellStyle name="Normal 6" xfId="70"/>
    <cellStyle name="Normal 7" xfId="46"/>
    <cellStyle name="Normal 8" xfId="47"/>
    <cellStyle name="Note 2" xfId="54"/>
    <cellStyle name="Note 3" xfId="56"/>
    <cellStyle name="Output" xfId="12" builtinId="21" customBuiltin="1"/>
    <cellStyle name="Output 2" xfId="112"/>
    <cellStyle name="Output 3" xfId="158"/>
    <cellStyle name="Standard_I1-BE-WA" xfId="78"/>
    <cellStyle name="Title" xfId="3" builtinId="15" customBuiltin="1"/>
    <cellStyle name="Total" xfId="18" builtinId="25" customBuiltin="1"/>
    <cellStyle name="Total 2" xfId="118"/>
    <cellStyle name="Total 3" xfId="164"/>
    <cellStyle name="Warning Text" xfId="16" builtinId="11" customBuiltin="1"/>
    <cellStyle name="Warning Text 2" xfId="116"/>
    <cellStyle name="Warning Text 3" xfId="1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1028320990392651"/>
          <c:y val="0.15550330446921332"/>
          <c:w val="0.85668075528117849"/>
          <c:h val="0.67651565714950768"/>
        </c:manualLayout>
      </c:layout>
      <c:scatterChart>
        <c:scatterStyle val="lineMarker"/>
        <c:ser>
          <c:idx val="0"/>
          <c:order val="0"/>
          <c:tx>
            <c:v>Volc_Dust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Vostok_2001!$X$2:$X$4983</c:f>
              <c:numCache>
                <c:formatCode>0.000</c:formatCode>
                <c:ptCount val="4982"/>
                <c:pt idx="0">
                  <c:v>-462.5213905</c:v>
                </c:pt>
                <c:pt idx="1">
                  <c:v>-457.88121563991382</c:v>
                </c:pt>
                <c:pt idx="2">
                  <c:v>-453.24104077982764</c:v>
                </c:pt>
                <c:pt idx="3">
                  <c:v>-448.60086591974147</c:v>
                </c:pt>
                <c:pt idx="4">
                  <c:v>-443.96069105965529</c:v>
                </c:pt>
                <c:pt idx="5">
                  <c:v>-439.32051619956911</c:v>
                </c:pt>
                <c:pt idx="6">
                  <c:v>-434.68034133948294</c:v>
                </c:pt>
                <c:pt idx="7">
                  <c:v>-430.04016647939676</c:v>
                </c:pt>
                <c:pt idx="8">
                  <c:v>-425.39999161931058</c:v>
                </c:pt>
                <c:pt idx="9">
                  <c:v>-420.75981675922441</c:v>
                </c:pt>
                <c:pt idx="10">
                  <c:v>-416.11964189913823</c:v>
                </c:pt>
                <c:pt idx="11">
                  <c:v>-411.47946703905205</c:v>
                </c:pt>
                <c:pt idx="12">
                  <c:v>-406.83929217896588</c:v>
                </c:pt>
                <c:pt idx="13">
                  <c:v>-402.1991173188797</c:v>
                </c:pt>
                <c:pt idx="14">
                  <c:v>-397.55894245879352</c:v>
                </c:pt>
                <c:pt idx="15">
                  <c:v>-392.91876759870735</c:v>
                </c:pt>
                <c:pt idx="16">
                  <c:v>-388.27859273862117</c:v>
                </c:pt>
                <c:pt idx="17">
                  <c:v>-383.63841787853499</c:v>
                </c:pt>
                <c:pt idx="18">
                  <c:v>-378.99824301844882</c:v>
                </c:pt>
                <c:pt idx="19">
                  <c:v>-374.35806815836264</c:v>
                </c:pt>
                <c:pt idx="20">
                  <c:v>-369.71789329827646</c:v>
                </c:pt>
                <c:pt idx="21">
                  <c:v>-365.07771843819029</c:v>
                </c:pt>
                <c:pt idx="22">
                  <c:v>-360.43754357810411</c:v>
                </c:pt>
                <c:pt idx="23">
                  <c:v>-355.79736871801794</c:v>
                </c:pt>
                <c:pt idx="24">
                  <c:v>-351.15719385793176</c:v>
                </c:pt>
                <c:pt idx="25">
                  <c:v>-346.51701899784558</c:v>
                </c:pt>
                <c:pt idx="26">
                  <c:v>-341.87684413775941</c:v>
                </c:pt>
                <c:pt idx="27">
                  <c:v>-337.23666927767323</c:v>
                </c:pt>
                <c:pt idx="28">
                  <c:v>-332.59649441758705</c:v>
                </c:pt>
                <c:pt idx="29">
                  <c:v>-327.95631955750088</c:v>
                </c:pt>
                <c:pt idx="30">
                  <c:v>-323.3161446974147</c:v>
                </c:pt>
                <c:pt idx="31">
                  <c:v>-318.67596983732852</c:v>
                </c:pt>
                <c:pt idx="32">
                  <c:v>-314.03579497724235</c:v>
                </c:pt>
                <c:pt idx="33">
                  <c:v>-309.39562011715617</c:v>
                </c:pt>
                <c:pt idx="34">
                  <c:v>-304.75544525706999</c:v>
                </c:pt>
                <c:pt idx="35">
                  <c:v>-300.11527039698382</c:v>
                </c:pt>
                <c:pt idx="36">
                  <c:v>-295.47509553689764</c:v>
                </c:pt>
                <c:pt idx="37">
                  <c:v>-290.83492067681146</c:v>
                </c:pt>
                <c:pt idx="38">
                  <c:v>-286.19474581672529</c:v>
                </c:pt>
                <c:pt idx="39">
                  <c:v>-281.55457095663911</c:v>
                </c:pt>
                <c:pt idx="40">
                  <c:v>-276.91439609655293</c:v>
                </c:pt>
                <c:pt idx="41">
                  <c:v>-272.27422123646676</c:v>
                </c:pt>
                <c:pt idx="42">
                  <c:v>-267.63404637638058</c:v>
                </c:pt>
                <c:pt idx="43">
                  <c:v>-262.9938715162944</c:v>
                </c:pt>
                <c:pt idx="44">
                  <c:v>-258.35369665620823</c:v>
                </c:pt>
                <c:pt idx="45">
                  <c:v>-253.71352179612208</c:v>
                </c:pt>
                <c:pt idx="46">
                  <c:v>-249.07334693603593</c:v>
                </c:pt>
                <c:pt idx="47">
                  <c:v>-244.43317207594978</c:v>
                </c:pt>
                <c:pt idx="48">
                  <c:v>-239.79299721586364</c:v>
                </c:pt>
                <c:pt idx="49">
                  <c:v>-235.15282235577749</c:v>
                </c:pt>
                <c:pt idx="50">
                  <c:v>-230.51264749569134</c:v>
                </c:pt>
                <c:pt idx="51">
                  <c:v>-225.87247263560519</c:v>
                </c:pt>
                <c:pt idx="52">
                  <c:v>-221.23229777551904</c:v>
                </c:pt>
                <c:pt idx="53">
                  <c:v>-216.5921229154329</c:v>
                </c:pt>
                <c:pt idx="54">
                  <c:v>-211.95194805534675</c:v>
                </c:pt>
                <c:pt idx="55">
                  <c:v>-207.3117731952606</c:v>
                </c:pt>
                <c:pt idx="56">
                  <c:v>-202.67159833517445</c:v>
                </c:pt>
                <c:pt idx="57">
                  <c:v>-198.0314234750883</c:v>
                </c:pt>
                <c:pt idx="58">
                  <c:v>-193.39124861500216</c:v>
                </c:pt>
                <c:pt idx="59">
                  <c:v>-188.75107375491601</c:v>
                </c:pt>
                <c:pt idx="60">
                  <c:v>-184.11089889482986</c:v>
                </c:pt>
                <c:pt idx="61">
                  <c:v>-179.47072403474371</c:v>
                </c:pt>
                <c:pt idx="62">
                  <c:v>-174.83054917465756</c:v>
                </c:pt>
                <c:pt idx="63">
                  <c:v>-170.19037431457141</c:v>
                </c:pt>
                <c:pt idx="64">
                  <c:v>-165.55019945448527</c:v>
                </c:pt>
                <c:pt idx="65">
                  <c:v>-160.91002459439912</c:v>
                </c:pt>
                <c:pt idx="66">
                  <c:v>-156.26984973431297</c:v>
                </c:pt>
                <c:pt idx="67">
                  <c:v>-151.62967487422682</c:v>
                </c:pt>
                <c:pt idx="68">
                  <c:v>-146.98950001414067</c:v>
                </c:pt>
                <c:pt idx="69">
                  <c:v>-142.34932515405453</c:v>
                </c:pt>
                <c:pt idx="70">
                  <c:v>-137.70915029396838</c:v>
                </c:pt>
                <c:pt idx="71">
                  <c:v>-133.06897543388223</c:v>
                </c:pt>
                <c:pt idx="72">
                  <c:v>-128.42880057379608</c:v>
                </c:pt>
                <c:pt idx="73">
                  <c:v>-123.78862571370993</c:v>
                </c:pt>
                <c:pt idx="74">
                  <c:v>-119.14845085362379</c:v>
                </c:pt>
                <c:pt idx="75">
                  <c:v>-114.50827599353764</c:v>
                </c:pt>
                <c:pt idx="76">
                  <c:v>-109.86810113345149</c:v>
                </c:pt>
                <c:pt idx="77">
                  <c:v>-105.22792627336534</c:v>
                </c:pt>
                <c:pt idx="78">
                  <c:v>-100.58775141327919</c:v>
                </c:pt>
                <c:pt idx="79">
                  <c:v>-95.947576553193045</c:v>
                </c:pt>
                <c:pt idx="80">
                  <c:v>-91.307401693106897</c:v>
                </c:pt>
                <c:pt idx="81">
                  <c:v>-86.667226833020749</c:v>
                </c:pt>
                <c:pt idx="82">
                  <c:v>-82.027051972934601</c:v>
                </c:pt>
                <c:pt idx="83">
                  <c:v>-77.386877112848452</c:v>
                </c:pt>
                <c:pt idx="84">
                  <c:v>-72.746702252762304</c:v>
                </c:pt>
                <c:pt idx="85">
                  <c:v>-68.106527392676156</c:v>
                </c:pt>
                <c:pt idx="86">
                  <c:v>-63.466352532590008</c:v>
                </c:pt>
                <c:pt idx="87">
                  <c:v>-58.82617767250386</c:v>
                </c:pt>
                <c:pt idx="88">
                  <c:v>-54.186002812417712</c:v>
                </c:pt>
                <c:pt idx="89">
                  <c:v>-49.545827952331564</c:v>
                </c:pt>
                <c:pt idx="90">
                  <c:v>-44.905653092245416</c:v>
                </c:pt>
                <c:pt idx="91">
                  <c:v>-40.265478232159268</c:v>
                </c:pt>
                <c:pt idx="92">
                  <c:v>-35.62530337207312</c:v>
                </c:pt>
                <c:pt idx="93">
                  <c:v>-30.985128511986971</c:v>
                </c:pt>
                <c:pt idx="94">
                  <c:v>-26.344953651900823</c:v>
                </c:pt>
                <c:pt idx="95">
                  <c:v>-21.704778791814675</c:v>
                </c:pt>
                <c:pt idx="96">
                  <c:v>-17.064603931728527</c:v>
                </c:pt>
                <c:pt idx="97">
                  <c:v>-12.424429071642377</c:v>
                </c:pt>
                <c:pt idx="98">
                  <c:v>-7.7842542115562274</c:v>
                </c:pt>
                <c:pt idx="99">
                  <c:v>-3.1440793514700776</c:v>
                </c:pt>
                <c:pt idx="100">
                  <c:v>1.4960955086160723</c:v>
                </c:pt>
                <c:pt idx="101">
                  <c:v>6.1362703687022222</c:v>
                </c:pt>
                <c:pt idx="102">
                  <c:v>10.776445228788372</c:v>
                </c:pt>
                <c:pt idx="103">
                  <c:v>15.416620088874522</c:v>
                </c:pt>
                <c:pt idx="104">
                  <c:v>20.056794948960672</c:v>
                </c:pt>
                <c:pt idx="105">
                  <c:v>24.69696980904682</c:v>
                </c:pt>
                <c:pt idx="106">
                  <c:v>29.337144669132968</c:v>
                </c:pt>
                <c:pt idx="107">
                  <c:v>33.977319529219116</c:v>
                </c:pt>
                <c:pt idx="108">
                  <c:v>38.617494389305264</c:v>
                </c:pt>
                <c:pt idx="109">
                  <c:v>43.257669249391412</c:v>
                </c:pt>
                <c:pt idx="110">
                  <c:v>47.89784410947756</c:v>
                </c:pt>
                <c:pt idx="111">
                  <c:v>52.538018969563709</c:v>
                </c:pt>
                <c:pt idx="112">
                  <c:v>57.178193829649857</c:v>
                </c:pt>
              </c:numCache>
            </c:numRef>
          </c:xVal>
          <c:yVal>
            <c:numRef>
              <c:f>Vostok_2001!$AB$2:$AB$4983</c:f>
              <c:numCache>
                <c:formatCode>0.000</c:formatCode>
                <c:ptCount val="4982"/>
                <c:pt idx="11">
                  <c:v>-0.51050679851668734</c:v>
                </c:pt>
                <c:pt idx="12">
                  <c:v>-0.5392762577228597</c:v>
                </c:pt>
                <c:pt idx="13">
                  <c:v>-0.51092436974789912</c:v>
                </c:pt>
                <c:pt idx="14">
                  <c:v>0.21384108385206879</c:v>
                </c:pt>
                <c:pt idx="15">
                  <c:v>0.48624667258207621</c:v>
                </c:pt>
                <c:pt idx="16">
                  <c:v>0.29526876393361401</c:v>
                </c:pt>
                <c:pt idx="17">
                  <c:v>-0.1783631610697769</c:v>
                </c:pt>
                <c:pt idx="18">
                  <c:v>-0.32054703135423623</c:v>
                </c:pt>
                <c:pt idx="19">
                  <c:v>-0.29806039774122284</c:v>
                </c:pt>
                <c:pt idx="20">
                  <c:v>-0.22805216141287621</c:v>
                </c:pt>
                <c:pt idx="21">
                  <c:v>-0.16683850407723311</c:v>
                </c:pt>
                <c:pt idx="22">
                  <c:v>0.14865900383141795</c:v>
                </c:pt>
                <c:pt idx="23">
                  <c:v>0.29545454545454541</c:v>
                </c:pt>
                <c:pt idx="24">
                  <c:v>0.16164450408686104</c:v>
                </c:pt>
                <c:pt idx="25">
                  <c:v>2.0007502813557121E-3</c:v>
                </c:pt>
                <c:pt idx="26">
                  <c:v>3.957240555076047E-2</c:v>
                </c:pt>
                <c:pt idx="27">
                  <c:v>0.51212604252654326</c:v>
                </c:pt>
                <c:pt idx="28">
                  <c:v>0.5461716237942118</c:v>
                </c:pt>
                <c:pt idx="29">
                  <c:v>0.22167073445864149</c:v>
                </c:pt>
                <c:pt idx="30">
                  <c:v>-0.77606131225524344</c:v>
                </c:pt>
                <c:pt idx="31">
                  <c:v>-0.82581149784904184</c:v>
                </c:pt>
                <c:pt idx="32">
                  <c:v>-0.70881742738589204</c:v>
                </c:pt>
                <c:pt idx="33">
                  <c:v>-0.28148291175902684</c:v>
                </c:pt>
                <c:pt idx="34">
                  <c:v>0.12635455023671738</c:v>
                </c:pt>
                <c:pt idx="35">
                  <c:v>1.6872037914692051E-2</c:v>
                </c:pt>
                <c:pt idx="36">
                  <c:v>2.6814961529671777E-2</c:v>
                </c:pt>
                <c:pt idx="37">
                  <c:v>-5.0839828480727989E-2</c:v>
                </c:pt>
                <c:pt idx="38">
                  <c:v>-9.9218653106791788E-4</c:v>
                </c:pt>
                <c:pt idx="39">
                  <c:v>-0.34982783088922864</c:v>
                </c:pt>
                <c:pt idx="40">
                  <c:v>-0.54398894518655005</c:v>
                </c:pt>
                <c:pt idx="41">
                  <c:v>-0.39213868171739552</c:v>
                </c:pt>
                <c:pt idx="42">
                  <c:v>0.34211750116261075</c:v>
                </c:pt>
                <c:pt idx="43">
                  <c:v>1.0319001386962552</c:v>
                </c:pt>
                <c:pt idx="44">
                  <c:v>0.95950954809631117</c:v>
                </c:pt>
                <c:pt idx="45">
                  <c:v>0.27688292990191643</c:v>
                </c:pt>
                <c:pt idx="46">
                  <c:v>-0.40576072666427632</c:v>
                </c:pt>
                <c:pt idx="47">
                  <c:v>-0.52087614651426595</c:v>
                </c:pt>
                <c:pt idx="48">
                  <c:v>-0.53704584597720006</c:v>
                </c:pt>
                <c:pt idx="49">
                  <c:v>-0.44944487885262563</c:v>
                </c:pt>
                <c:pt idx="50">
                  <c:v>-8.2941427960666947E-2</c:v>
                </c:pt>
                <c:pt idx="51">
                  <c:v>0.32480912503087267</c:v>
                </c:pt>
                <c:pt idx="52">
                  <c:v>0.47625897212343515</c:v>
                </c:pt>
                <c:pt idx="53">
                  <c:v>-8.4754351294161756E-2</c:v>
                </c:pt>
                <c:pt idx="54">
                  <c:v>-0.48009188929608404</c:v>
                </c:pt>
                <c:pt idx="55">
                  <c:v>-0.59415127381148669</c:v>
                </c:pt>
                <c:pt idx="56">
                  <c:v>-0.61809128006603653</c:v>
                </c:pt>
                <c:pt idx="57">
                  <c:v>-0.48914529956424335</c:v>
                </c:pt>
                <c:pt idx="58">
                  <c:v>-0.30355015556567289</c:v>
                </c:pt>
                <c:pt idx="59">
                  <c:v>0.59750860603526057</c:v>
                </c:pt>
                <c:pt idx="60">
                  <c:v>0.52948729619532697</c:v>
                </c:pt>
                <c:pt idx="61">
                  <c:v>0.35653583831115676</c:v>
                </c:pt>
                <c:pt idx="62">
                  <c:v>-0.40096486247885843</c:v>
                </c:pt>
                <c:pt idx="63">
                  <c:v>-0.37833374062134262</c:v>
                </c:pt>
                <c:pt idx="64">
                  <c:v>-0.31720730657077667</c:v>
                </c:pt>
                <c:pt idx="65">
                  <c:v>0.20137189199210326</c:v>
                </c:pt>
                <c:pt idx="66">
                  <c:v>0.26753188909956083</c:v>
                </c:pt>
                <c:pt idx="67">
                  <c:v>0.50600434754495094</c:v>
                </c:pt>
                <c:pt idx="68">
                  <c:v>0.34579679287509979</c:v>
                </c:pt>
                <c:pt idx="69">
                  <c:v>0.37134644679939521</c:v>
                </c:pt>
                <c:pt idx="70">
                  <c:v>-1.4116124636728289E-3</c:v>
                </c:pt>
                <c:pt idx="71">
                  <c:v>-0.31148903106787129</c:v>
                </c:pt>
                <c:pt idx="72">
                  <c:v>-0.64585562559810161</c:v>
                </c:pt>
                <c:pt idx="73">
                  <c:v>-0.61189936244048093</c:v>
                </c:pt>
                <c:pt idx="74">
                  <c:v>-0.49332507112772017</c:v>
                </c:pt>
                <c:pt idx="75">
                  <c:v>-0.32749683674182906</c:v>
                </c:pt>
                <c:pt idx="76">
                  <c:v>-4.5289956898904471E-2</c:v>
                </c:pt>
                <c:pt idx="77">
                  <c:v>0.13746272759726752</c:v>
                </c:pt>
                <c:pt idx="78">
                  <c:v>1.2116008618531904E-2</c:v>
                </c:pt>
                <c:pt idx="79">
                  <c:v>4.5455311949621491E-2</c:v>
                </c:pt>
                <c:pt idx="80">
                  <c:v>-9.0073808617095574E-2</c:v>
                </c:pt>
                <c:pt idx="81">
                  <c:v>-0.21557453079859923</c:v>
                </c:pt>
                <c:pt idx="82">
                  <c:v>-0.45363565268718453</c:v>
                </c:pt>
                <c:pt idx="83">
                  <c:v>-0.47069655245864572</c:v>
                </c:pt>
                <c:pt idx="84">
                  <c:v>9.4169468669322187E-2</c:v>
                </c:pt>
                <c:pt idx="85">
                  <c:v>0.64857297527555424</c:v>
                </c:pt>
                <c:pt idx="86">
                  <c:v>0.83234457917999083</c:v>
                </c:pt>
                <c:pt idx="87">
                  <c:v>0.28550614794810869</c:v>
                </c:pt>
                <c:pt idx="88">
                  <c:v>-0.22179074669921228</c:v>
                </c:pt>
                <c:pt idx="89">
                  <c:v>-0.42244065296927613</c:v>
                </c:pt>
                <c:pt idx="90">
                  <c:v>-0.45950751161192716</c:v>
                </c:pt>
                <c:pt idx="91">
                  <c:v>-0.43898595270761309</c:v>
                </c:pt>
                <c:pt idx="92">
                  <c:v>-0.28508862222950926</c:v>
                </c:pt>
                <c:pt idx="93">
                  <c:v>0.28355049112619457</c:v>
                </c:pt>
                <c:pt idx="94">
                  <c:v>0.94759808812302193</c:v>
                </c:pt>
                <c:pt idx="95">
                  <c:v>1.0973894816671121</c:v>
                </c:pt>
                <c:pt idx="96">
                  <c:v>0.44689395919200581</c:v>
                </c:pt>
                <c:pt idx="97">
                  <c:v>-0.42511780506326091</c:v>
                </c:pt>
              </c:numCache>
            </c:numRef>
          </c:yVal>
        </c:ser>
        <c:axId val="89807488"/>
        <c:axId val="89821568"/>
      </c:scatterChart>
      <c:valAx>
        <c:axId val="89807488"/>
        <c:scaling>
          <c:orientation val="minMax"/>
          <c:max val="25"/>
          <c:min val="-434.68034130000001"/>
        </c:scaling>
        <c:axPos val="b"/>
        <c:majorGridlines>
          <c:spPr>
            <a:ln w="12700">
              <a:solidFill>
                <a:schemeClr val="tx1"/>
              </a:solidFill>
            </a:ln>
          </c:spPr>
        </c:majorGridlines>
        <c:minorGridlines/>
        <c:numFmt formatCode="0.0" sourceLinked="0"/>
        <c:tickLblPos val="nextTo"/>
        <c:txPr>
          <a:bodyPr/>
          <a:lstStyle/>
          <a:p>
            <a:pPr>
              <a:defRPr sz="1100" b="1" i="0" baseline="0"/>
            </a:pPr>
            <a:endParaRPr lang="en-US"/>
          </a:p>
        </c:txPr>
        <c:crossAx val="89821568"/>
        <c:crossesAt val="-10000"/>
        <c:crossBetween val="midCat"/>
        <c:majorUnit val="41.761573740000138"/>
        <c:minorUnit val="41.761573740000138"/>
      </c:valAx>
      <c:valAx>
        <c:axId val="89821568"/>
        <c:scaling>
          <c:orientation val="minMax"/>
          <c:max val="1.2"/>
          <c:min val="-1"/>
        </c:scaling>
        <c:axPos val="l"/>
        <c:majorGridlines/>
        <c:numFmt formatCode="0.0" sourceLinked="0"/>
        <c:tickLblPos val="nextTo"/>
        <c:crossAx val="89807488"/>
        <c:crossesAt val="-50000"/>
        <c:crossBetween val="midCat"/>
        <c:majorUnit val="0.2"/>
        <c:minorUnit val="2.0000000000000052E-3"/>
      </c:valAx>
    </c:plotArea>
    <c:plotVisOnly val="1"/>
  </c:chart>
  <c:printSettings>
    <c:headerFooter/>
    <c:pageMargins b="0.75000000000000544" l="0.70000000000000062" r="0.70000000000000062" t="0.750000000000005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600075</xdr:colOff>
      <xdr:row>19</xdr:row>
      <xdr:rowOff>9525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0.19405</cdr:x>
      <cdr:y>0</cdr:y>
    </cdr:from>
    <cdr:to>
      <cdr:x>0.88576</cdr:x>
      <cdr:y>0.16343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81081" y="0"/>
          <a:ext cx="4210069" cy="561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Volcanic Dust measured from Vostok Ice Core</a:t>
          </a:r>
        </a:p>
        <a:p xmlns:a="http://schemas.openxmlformats.org/drawingml/2006/main">
          <a:pPr algn="ctr"/>
          <a:r>
            <a:rPr lang="en-US" sz="1200" b="1"/>
            <a:t>41.8-Kyr</a:t>
          </a:r>
          <a:r>
            <a:rPr lang="en-US" sz="1200" b="1" baseline="0"/>
            <a:t> Intervals, shifted by one 13.9-Kyr Sub-Cycle</a:t>
          </a:r>
          <a:endParaRPr lang="en-US" sz="1200" b="1"/>
        </a:p>
      </cdr:txBody>
    </cdr:sp>
  </cdr:relSizeAnchor>
  <cdr:relSizeAnchor xmlns:cdr="http://schemas.openxmlformats.org/drawingml/2006/chartDrawing">
    <cdr:from>
      <cdr:x>0.4507</cdr:x>
      <cdr:y>0.91413</cdr:y>
    </cdr:from>
    <cdr:to>
      <cdr:x>0.59468</cdr:x>
      <cdr:y>0.98892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43174" y="3143259"/>
          <a:ext cx="876326" cy="257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Age (Kyr)</a:t>
          </a:r>
        </a:p>
      </cdr:txBody>
    </cdr:sp>
  </cdr:relSizeAnchor>
  <cdr:relSizeAnchor xmlns:cdr="http://schemas.openxmlformats.org/drawingml/2006/chartDrawing">
    <cdr:from>
      <cdr:x>0.00314</cdr:x>
      <cdr:y>0.13296</cdr:y>
    </cdr:from>
    <cdr:to>
      <cdr:x>0.04695</cdr:x>
      <cdr:y>0.85872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1095360" y="1571644"/>
          <a:ext cx="2495537" cy="266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/>
            <a:t>Volcanic Dust, Filtered &amp; Smoothed</a:t>
          </a:r>
        </a:p>
      </cdr:txBody>
    </cdr:sp>
  </cdr:relSizeAnchor>
  <cdr:relSizeAnchor xmlns:cdr="http://schemas.openxmlformats.org/drawingml/2006/chartDrawing">
    <cdr:from>
      <cdr:x>0.67762</cdr:x>
      <cdr:y>0.91967</cdr:y>
    </cdr:from>
    <cdr:to>
      <cdr:x>1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3162299"/>
          <a:ext cx="19621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Petit et al., 1999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2" name="Picture 1" descr="31-1 - Vostok-Dust_Pgram_5-k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57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3" name="Picture 2" descr="31-2 - Vostok-Dust_Pgram_5-k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914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6400000</xdr:colOff>
      <xdr:row>128</xdr:row>
      <xdr:rowOff>113381</xdr:rowOff>
    </xdr:to>
    <xdr:pic>
      <xdr:nvPicPr>
        <xdr:cNvPr id="4" name="Picture 3" descr="31-3 - Vostok-Dust_Pgram_14-k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5275" y="17716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6400000</xdr:colOff>
      <xdr:row>172</xdr:row>
      <xdr:rowOff>113381</xdr:rowOff>
    </xdr:to>
    <xdr:pic>
      <xdr:nvPicPr>
        <xdr:cNvPr id="5" name="Picture 4" descr="31-4 - Vostok-Dust_Pgram_42-k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5275" y="26289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6400000</xdr:colOff>
      <xdr:row>216</xdr:row>
      <xdr:rowOff>113381</xdr:rowOff>
    </xdr:to>
    <xdr:pic>
      <xdr:nvPicPr>
        <xdr:cNvPr id="6" name="Picture 5" descr="31-5 - Vostok-Dust_Pgram_14-kyr.bmp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5275" y="3486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6400000</xdr:colOff>
      <xdr:row>260</xdr:row>
      <xdr:rowOff>113381</xdr:rowOff>
    </xdr:to>
    <xdr:pic>
      <xdr:nvPicPr>
        <xdr:cNvPr id="7" name="Picture 6" descr="31-6 - Vostok-Dust_Pgram_42-kyr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5275" y="4343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Volcanic_Dust_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Vostok_Dust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tp://ftp.ncdc.noaa.gov/pub/data/paleo/climate_forcing/volcanic_aerosols/gisp2_volcanic_markers.txt" TargetMode="External"/><Relationship Id="rId2" Type="http://schemas.openxmlformats.org/officeDocument/2006/relationships/hyperlink" Target="ftp://ftp.ncdc.noaa.gov/pub/data/paleo/icecore/antarctica/vostok/dustnat.txt" TargetMode="External"/><Relationship Id="rId1" Type="http://schemas.openxmlformats.org/officeDocument/2006/relationships/hyperlink" Target="ftp://ftp.ncdc.noaa.gov/pub/data/paleo/climate_forcing/tropospheric_aerosols/vostok_dustflux.tx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96"/>
  <sheetViews>
    <sheetView tabSelected="1" workbookViewId="0">
      <selection activeCell="A3" sqref="A3"/>
    </sheetView>
  </sheetViews>
  <sheetFormatPr defaultRowHeight="15"/>
  <cols>
    <col min="1" max="1" width="101.5703125" customWidth="1"/>
  </cols>
  <sheetData>
    <row r="1" spans="1:1" ht="15.75">
      <c r="A1" s="44" t="s">
        <v>61</v>
      </c>
    </row>
    <row r="2" spans="1:1">
      <c r="A2" s="41" t="s">
        <v>16</v>
      </c>
    </row>
    <row r="4" spans="1:1" ht="15.75">
      <c r="A4" s="35" t="s">
        <v>17</v>
      </c>
    </row>
    <row r="5" spans="1:1" ht="15.75">
      <c r="A5" s="35" t="s">
        <v>18</v>
      </c>
    </row>
    <row r="6" spans="1:1" ht="15.75">
      <c r="A6" s="35" t="s">
        <v>19</v>
      </c>
    </row>
    <row r="7" spans="1:1" ht="15.75">
      <c r="A7" s="35" t="s">
        <v>20</v>
      </c>
    </row>
    <row r="8" spans="1:1" ht="15.75">
      <c r="A8" s="35" t="s">
        <v>21</v>
      </c>
    </row>
    <row r="9" spans="1:1" ht="15.75">
      <c r="A9" s="35" t="s">
        <v>22</v>
      </c>
    </row>
    <row r="10" spans="1:1" ht="15.75">
      <c r="A10" s="35" t="s">
        <v>23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7" spans="1:1">
      <c r="A17" s="45" t="s">
        <v>62</v>
      </c>
    </row>
    <row r="18" spans="1:1" ht="15.75">
      <c r="A18" s="44" t="s">
        <v>63</v>
      </c>
    </row>
    <row r="19" spans="1:1">
      <c r="A19" s="41" t="s">
        <v>64</v>
      </c>
    </row>
    <row r="21" spans="1:1" ht="15.75">
      <c r="A21" s="46" t="s">
        <v>65</v>
      </c>
    </row>
    <row r="22" spans="1:1" ht="15.75">
      <c r="A22" s="35" t="s">
        <v>66</v>
      </c>
    </row>
    <row r="23" spans="1:1" ht="15.75">
      <c r="A23" s="35" t="s">
        <v>67</v>
      </c>
    </row>
    <row r="24" spans="1:1" ht="15.75">
      <c r="A24" s="35" t="s">
        <v>68</v>
      </c>
    </row>
    <row r="25" spans="1:1" ht="15.75">
      <c r="A25" s="35" t="s">
        <v>69</v>
      </c>
    </row>
    <row r="26" spans="1:1" ht="15.75">
      <c r="A26" s="35" t="s">
        <v>66</v>
      </c>
    </row>
    <row r="27" spans="1:1" ht="15.75">
      <c r="A27" s="35" t="s">
        <v>70</v>
      </c>
    </row>
    <row r="29" spans="1:1" ht="15.75">
      <c r="A29" s="35" t="s">
        <v>71</v>
      </c>
    </row>
    <row r="30" spans="1:1" ht="15.75">
      <c r="A30" s="35" t="s">
        <v>72</v>
      </c>
    </row>
    <row r="31" spans="1:1" ht="15.75">
      <c r="A31" s="35" t="s">
        <v>73</v>
      </c>
    </row>
    <row r="33" spans="1:1" ht="15.75">
      <c r="A33" s="35" t="s">
        <v>74</v>
      </c>
    </row>
    <row r="35" spans="1:1" ht="15.75">
      <c r="A35" s="35" t="s">
        <v>75</v>
      </c>
    </row>
    <row r="36" spans="1:1" ht="15.75">
      <c r="A36" s="35" t="s">
        <v>76</v>
      </c>
    </row>
    <row r="37" spans="1:1" ht="15.75">
      <c r="A37" s="35" t="s">
        <v>77</v>
      </c>
    </row>
    <row r="38" spans="1:1" ht="15.75">
      <c r="A38" s="35" t="s">
        <v>78</v>
      </c>
    </row>
    <row r="40" spans="1:1" ht="15.75">
      <c r="A40" s="35" t="s">
        <v>79</v>
      </c>
    </row>
    <row r="41" spans="1:1" ht="15.75">
      <c r="A41" s="35" t="s">
        <v>80</v>
      </c>
    </row>
    <row r="42" spans="1:1" ht="15.75">
      <c r="A42" s="35" t="s">
        <v>81</v>
      </c>
    </row>
    <row r="43" spans="1:1" ht="15.75">
      <c r="A43" s="35" t="s">
        <v>82</v>
      </c>
    </row>
    <row r="44" spans="1:1" ht="15.75">
      <c r="A44" s="35" t="s">
        <v>83</v>
      </c>
    </row>
    <row r="45" spans="1:1" ht="15.75">
      <c r="A45" s="35" t="s">
        <v>84</v>
      </c>
    </row>
    <row r="47" spans="1:1" ht="15.75">
      <c r="A47" s="35" t="s">
        <v>85</v>
      </c>
    </row>
    <row r="48" spans="1:1" ht="15.75">
      <c r="A48" s="35" t="s">
        <v>86</v>
      </c>
    </row>
    <row r="49" spans="1:1" ht="15.75">
      <c r="A49" s="35" t="s">
        <v>87</v>
      </c>
    </row>
    <row r="50" spans="1:1" ht="15.75">
      <c r="A50" s="35" t="s">
        <v>88</v>
      </c>
    </row>
    <row r="52" spans="1:1">
      <c r="A52" s="45" t="s">
        <v>62</v>
      </c>
    </row>
    <row r="53" spans="1:1">
      <c r="A53" s="41" t="s">
        <v>115</v>
      </c>
    </row>
    <row r="55" spans="1:1" ht="15.75">
      <c r="A55" s="35" t="s">
        <v>116</v>
      </c>
    </row>
    <row r="56" spans="1:1" ht="15.75">
      <c r="A56" s="35" t="s">
        <v>117</v>
      </c>
    </row>
    <row r="57" spans="1:1" ht="15.75">
      <c r="A57" s="35" t="s">
        <v>118</v>
      </c>
    </row>
    <row r="58" spans="1:1" ht="15.75">
      <c r="A58" s="35" t="s">
        <v>119</v>
      </c>
    </row>
    <row r="60" spans="1:1" ht="15.75">
      <c r="A60" s="35" t="s">
        <v>120</v>
      </c>
    </row>
    <row r="61" spans="1:1" ht="15.75">
      <c r="A61" s="35" t="s">
        <v>121</v>
      </c>
    </row>
    <row r="62" spans="1:1" ht="15.75">
      <c r="A62" s="35" t="s">
        <v>122</v>
      </c>
    </row>
    <row r="63" spans="1:1" ht="15.75">
      <c r="A63" s="35" t="s">
        <v>123</v>
      </c>
    </row>
    <row r="65" spans="1:1" ht="15.75">
      <c r="A65" s="35" t="s">
        <v>124</v>
      </c>
    </row>
    <row r="66" spans="1:1" ht="15.75">
      <c r="A66" s="35" t="s">
        <v>125</v>
      </c>
    </row>
    <row r="68" spans="1:1" ht="15.75">
      <c r="A68" s="35" t="s">
        <v>126</v>
      </c>
    </row>
    <row r="69" spans="1:1" ht="15.75">
      <c r="A69" s="35" t="s">
        <v>127</v>
      </c>
    </row>
    <row r="70" spans="1:1" ht="15.75">
      <c r="A70" s="35" t="s">
        <v>128</v>
      </c>
    </row>
    <row r="72" spans="1:1" ht="15.75">
      <c r="A72" s="35" t="s">
        <v>129</v>
      </c>
    </row>
    <row r="73" spans="1:1" ht="15.75">
      <c r="A73" s="35" t="s">
        <v>130</v>
      </c>
    </row>
    <row r="74" spans="1:1" ht="15.75">
      <c r="A74" s="35" t="s">
        <v>131</v>
      </c>
    </row>
    <row r="76" spans="1:1" ht="15.75">
      <c r="A76" s="35" t="s">
        <v>132</v>
      </c>
    </row>
    <row r="78" spans="1:1" ht="15.75">
      <c r="A78" s="35" t="s">
        <v>133</v>
      </c>
    </row>
    <row r="79" spans="1:1" ht="16.5">
      <c r="A79" s="35" t="s">
        <v>150</v>
      </c>
    </row>
    <row r="80" spans="1:1" ht="15.75">
      <c r="A80" s="35" t="s">
        <v>134</v>
      </c>
    </row>
    <row r="81" spans="1:1" ht="15.75">
      <c r="A81" s="35" t="s">
        <v>135</v>
      </c>
    </row>
    <row r="82" spans="1:1" ht="15.75">
      <c r="A82" s="35" t="s">
        <v>136</v>
      </c>
    </row>
    <row r="83" spans="1:1" ht="15.75">
      <c r="A83" s="35" t="s">
        <v>137</v>
      </c>
    </row>
    <row r="84" spans="1:1" ht="15.75">
      <c r="A84" s="35" t="s">
        <v>138</v>
      </c>
    </row>
    <row r="85" spans="1:1" ht="15.75">
      <c r="A85" s="35" t="s">
        <v>139</v>
      </c>
    </row>
    <row r="86" spans="1:1" ht="15.75">
      <c r="A86" s="35" t="s">
        <v>140</v>
      </c>
    </row>
    <row r="87" spans="1:1" ht="15.75">
      <c r="A87" s="35" t="s">
        <v>141</v>
      </c>
    </row>
    <row r="88" spans="1:1" ht="15.75">
      <c r="A88" s="35" t="s">
        <v>142</v>
      </c>
    </row>
    <row r="89" spans="1:1" ht="15.75">
      <c r="A89" s="35" t="s">
        <v>143</v>
      </c>
    </row>
    <row r="90" spans="1:1" ht="15.75">
      <c r="A90" s="35" t="s">
        <v>144</v>
      </c>
    </row>
    <row r="92" spans="1:1" ht="15.75">
      <c r="A92" s="35" t="s">
        <v>145</v>
      </c>
    </row>
    <row r="93" spans="1:1" ht="15.75">
      <c r="A93" s="35" t="s">
        <v>146</v>
      </c>
    </row>
    <row r="94" spans="1:1" ht="15.75">
      <c r="A94" s="35" t="s">
        <v>147</v>
      </c>
    </row>
    <row r="95" spans="1:1" ht="15.75">
      <c r="A95" s="35" t="s">
        <v>148</v>
      </c>
    </row>
    <row r="96" spans="1:1" ht="15.75">
      <c r="A96" s="35" t="s">
        <v>149</v>
      </c>
    </row>
  </sheetData>
  <sheetProtection sheet="1" objects="1" scenarios="1"/>
  <hyperlinks>
    <hyperlink ref="A2" r:id="rId1"/>
    <hyperlink ref="A19" r:id="rId2"/>
    <hyperlink ref="A53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activeCell="P1" sqref="P1"/>
      <selection pane="bottomLeft"/>
    </sheetView>
  </sheetViews>
  <sheetFormatPr defaultRowHeight="15"/>
  <cols>
    <col min="1" max="1" width="3.28515625" customWidth="1"/>
  </cols>
  <sheetData/>
  <sheetProtection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76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5703125" style="29" bestFit="1" customWidth="1"/>
    <col min="2" max="2" width="10.5703125" style="34" customWidth="1"/>
    <col min="3" max="3" width="9.5703125" style="32" customWidth="1"/>
    <col min="4" max="4" width="2.42578125" style="1" customWidth="1"/>
    <col min="5" max="5" width="11.140625" customWidth="1"/>
    <col min="6" max="6" width="8.85546875" customWidth="1"/>
    <col min="7" max="7" width="9.85546875" customWidth="1"/>
    <col min="8" max="8" width="7.140625" style="17" customWidth="1"/>
    <col min="9" max="10" width="8" style="17" customWidth="1"/>
    <col min="11" max="11" width="6.5703125" style="17" customWidth="1"/>
    <col min="12" max="12" width="6.28515625" style="17" customWidth="1"/>
    <col min="13" max="13" width="0.7109375" customWidth="1"/>
    <col min="14" max="14" width="9.85546875" customWidth="1"/>
    <col min="15" max="15" width="8" customWidth="1"/>
    <col min="16" max="16" width="5.85546875" customWidth="1"/>
    <col min="17" max="17" width="6.5703125" style="38" customWidth="1"/>
    <col min="18" max="18" width="17" style="39" customWidth="1"/>
    <col min="19" max="19" width="4.140625" customWidth="1"/>
    <col min="20" max="20" width="10.85546875" customWidth="1"/>
    <col min="23" max="23" width="7" style="17" customWidth="1"/>
    <col min="24" max="24" width="7.85546875" style="17" customWidth="1"/>
    <col min="25" max="25" width="7.7109375" style="17" customWidth="1"/>
    <col min="26" max="27" width="6.140625" style="17" customWidth="1"/>
    <col min="28" max="28" width="0.5703125" customWidth="1"/>
    <col min="29" max="29" width="10.140625" customWidth="1"/>
    <col min="30" max="30" width="8" customWidth="1"/>
    <col min="31" max="31" width="6.140625" customWidth="1"/>
    <col min="32" max="32" width="11.42578125" customWidth="1"/>
    <col min="33" max="33" width="3.28515625" customWidth="1"/>
    <col min="34" max="34" width="10.7109375" customWidth="1"/>
    <col min="37" max="37" width="7.42578125" style="17" customWidth="1"/>
    <col min="38" max="38" width="7.5703125" style="17" customWidth="1"/>
    <col min="39" max="39" width="7.42578125" style="17" customWidth="1"/>
    <col min="40" max="40" width="6.42578125" style="17" customWidth="1"/>
    <col min="41" max="41" width="6.7109375" style="17" customWidth="1"/>
    <col min="42" max="42" width="0.7109375" customWidth="1"/>
    <col min="43" max="43" width="9.5703125" customWidth="1"/>
    <col min="44" max="44" width="8.140625" customWidth="1"/>
    <col min="45" max="45" width="5.85546875" customWidth="1"/>
    <col min="46" max="46" width="12.28515625" customWidth="1"/>
    <col min="47" max="47" width="3.28515625" customWidth="1"/>
  </cols>
  <sheetData>
    <row r="1" spans="1:47" s="28" customFormat="1">
      <c r="A1" s="30" t="s">
        <v>15</v>
      </c>
      <c r="B1" s="33" t="s">
        <v>7</v>
      </c>
      <c r="C1" s="31" t="s">
        <v>24</v>
      </c>
      <c r="D1" s="2"/>
      <c r="E1" s="11" t="s">
        <v>1</v>
      </c>
      <c r="F1" s="6" t="s">
        <v>2</v>
      </c>
      <c r="G1" s="6" t="s">
        <v>3</v>
      </c>
      <c r="H1" s="6" t="s">
        <v>0</v>
      </c>
      <c r="I1" s="6" t="s">
        <v>12</v>
      </c>
      <c r="J1" s="6" t="s">
        <v>13</v>
      </c>
      <c r="K1" s="6" t="s">
        <v>56</v>
      </c>
      <c r="L1" s="6" t="s">
        <v>55</v>
      </c>
      <c r="M1" s="9"/>
      <c r="N1" s="15" t="s">
        <v>40</v>
      </c>
      <c r="O1" s="15" t="s">
        <v>11</v>
      </c>
      <c r="P1" s="18" t="s">
        <v>8</v>
      </c>
      <c r="Q1" s="36" t="s">
        <v>48</v>
      </c>
      <c r="R1" s="36" t="s">
        <v>46</v>
      </c>
      <c r="S1" s="3"/>
      <c r="T1" s="11" t="s">
        <v>1</v>
      </c>
      <c r="U1" s="6" t="s">
        <v>2</v>
      </c>
      <c r="V1" s="6" t="s">
        <v>27</v>
      </c>
      <c r="W1" s="6" t="s">
        <v>0</v>
      </c>
      <c r="X1" s="6" t="s">
        <v>28</v>
      </c>
      <c r="Y1" s="6" t="s">
        <v>29</v>
      </c>
      <c r="Z1" s="6" t="s">
        <v>56</v>
      </c>
      <c r="AA1" s="6" t="s">
        <v>55</v>
      </c>
      <c r="AB1" s="9"/>
      <c r="AC1" s="15" t="s">
        <v>9</v>
      </c>
      <c r="AD1" s="15" t="s">
        <v>11</v>
      </c>
      <c r="AE1" s="18" t="s">
        <v>8</v>
      </c>
      <c r="AF1" s="36" t="s">
        <v>10</v>
      </c>
      <c r="AG1" s="3"/>
      <c r="AH1" s="11" t="s">
        <v>1</v>
      </c>
      <c r="AI1" s="6" t="s">
        <v>2</v>
      </c>
      <c r="AJ1" s="6" t="s">
        <v>36</v>
      </c>
      <c r="AK1" s="6" t="s">
        <v>0</v>
      </c>
      <c r="AL1" s="6" t="s">
        <v>29</v>
      </c>
      <c r="AM1" s="6" t="s">
        <v>37</v>
      </c>
      <c r="AN1" s="6" t="s">
        <v>56</v>
      </c>
      <c r="AO1" s="6" t="s">
        <v>55</v>
      </c>
      <c r="AP1" s="9"/>
      <c r="AQ1" s="15" t="s">
        <v>38</v>
      </c>
      <c r="AR1" s="15" t="s">
        <v>11</v>
      </c>
      <c r="AS1" s="18" t="s">
        <v>8</v>
      </c>
      <c r="AT1" s="36" t="s">
        <v>39</v>
      </c>
      <c r="AU1" s="3"/>
    </row>
    <row r="2" spans="1:47">
      <c r="A2" s="29">
        <v>4000</v>
      </c>
      <c r="B2" s="34">
        <f>-A2/1000</f>
        <v>-4</v>
      </c>
      <c r="C2" s="32">
        <v>0.40654099999999999</v>
      </c>
      <c r="E2" s="11" t="s">
        <v>4</v>
      </c>
      <c r="F2" s="7">
        <f>G2 - (0.515574984454017/2)</f>
        <v>-189.00886119222702</v>
      </c>
      <c r="G2" s="7">
        <v>-188.75107370000001</v>
      </c>
      <c r="H2" s="7"/>
      <c r="I2" s="7"/>
      <c r="J2" s="7"/>
      <c r="K2" s="7"/>
      <c r="L2" s="7"/>
      <c r="M2" s="5"/>
      <c r="N2" s="14">
        <f xml:space="preserve"> SIN((2*PI()*(G2+O2)/4.64017486008615) + 5.828143046)</f>
        <v>-0.43573145105382155</v>
      </c>
      <c r="O2" s="14">
        <v>1.4930000000000001</v>
      </c>
      <c r="P2" s="19">
        <v>-4</v>
      </c>
      <c r="Q2" s="21">
        <v>-0.249</v>
      </c>
      <c r="R2" s="21">
        <f>CORREL(L11:L186,N15:N190)</f>
        <v>-0.24909236115893155</v>
      </c>
      <c r="S2" s="3"/>
      <c r="T2" s="11" t="s">
        <v>4</v>
      </c>
      <c r="U2" s="7">
        <f>V2 - (1.54672495336205/2)</f>
        <v>-189.52443617668104</v>
      </c>
      <c r="V2" s="7">
        <v>-188.75107370000001</v>
      </c>
      <c r="W2" s="7"/>
      <c r="X2" s="7"/>
      <c r="Y2" s="7"/>
      <c r="Z2" s="7"/>
      <c r="AA2" s="7"/>
      <c r="AB2" s="5"/>
      <c r="AC2" s="14">
        <f xml:space="preserve"> SIN((2*PI()*(V2+AD2)/13.9205245802584) + 2.989911921)</f>
        <v>0.12826395024554435</v>
      </c>
      <c r="AD2" s="14">
        <v>1.4450000000000001</v>
      </c>
      <c r="AE2" s="19">
        <v>-4</v>
      </c>
      <c r="AF2" s="21">
        <f>CORREL(AA7:AA117,AC11:AC121)</f>
        <v>-0.4983178111854123</v>
      </c>
      <c r="AG2" s="3"/>
      <c r="AH2" s="11" t="s">
        <v>4</v>
      </c>
      <c r="AI2" s="7">
        <f>AJ2 - (4.64017486008615/2)</f>
        <v>-200.35151093004308</v>
      </c>
      <c r="AJ2" s="7">
        <v>-198.03142349999999</v>
      </c>
      <c r="AK2" s="7"/>
      <c r="AL2" s="7"/>
      <c r="AM2" s="7"/>
      <c r="AN2" s="7"/>
      <c r="AO2" s="7"/>
      <c r="AP2" s="5"/>
      <c r="AQ2" s="14">
        <f xml:space="preserve"> SIN((2*PI()*(AJ2+AR2)/41.7615737407753) + 2.043834879)</f>
        <v>-0.15801184961294079</v>
      </c>
      <c r="AR2" s="14">
        <v>16.346</v>
      </c>
      <c r="AS2" s="19">
        <v>-4</v>
      </c>
      <c r="AT2" s="21">
        <f>CORREL(AO9:AO40,AQ13:AQ44)</f>
        <v>-0.51504349171583763</v>
      </c>
      <c r="AU2" s="3"/>
    </row>
    <row r="3" spans="1:47">
      <c r="A3" s="29">
        <v>4364.72</v>
      </c>
      <c r="B3" s="34">
        <f t="shared" ref="B3:B66" si="0">-A3/1000</f>
        <v>-4.3647200000000002</v>
      </c>
      <c r="C3" s="32">
        <v>0.41858800000000002</v>
      </c>
      <c r="E3" s="12" t="s">
        <v>25</v>
      </c>
      <c r="F3" s="7">
        <f>F2+0.515574984454017</f>
        <v>-188.493286207773</v>
      </c>
      <c r="G3" s="7">
        <f>G2+0.515574984454017</f>
        <v>-188.23549871554599</v>
      </c>
      <c r="H3" s="7"/>
      <c r="I3" s="7"/>
      <c r="J3" s="7"/>
      <c r="K3" s="7"/>
      <c r="L3" s="7"/>
      <c r="M3" s="8"/>
      <c r="N3" s="14">
        <f t="shared" ref="N3:N25" si="1" xml:space="preserve"> SIN((2*PI()*(G3+O3)/4.64017486008615) + 5.828143046)</f>
        <v>-0.91234782039684137</v>
      </c>
      <c r="O3" s="14">
        <f>O2</f>
        <v>1.4930000000000001</v>
      </c>
      <c r="P3" s="19">
        <v>-3</v>
      </c>
      <c r="Q3" s="21">
        <v>-0.13200000000000001</v>
      </c>
      <c r="R3" s="21">
        <f>CORREL(L11:L186,N14:N189)</f>
        <v>-0.13232888367961451</v>
      </c>
      <c r="S3" s="3"/>
      <c r="T3" s="12" t="s">
        <v>26</v>
      </c>
      <c r="U3" s="7">
        <f>U2+1.54672495336205</f>
        <v>-187.97771122331898</v>
      </c>
      <c r="V3" s="7">
        <f>V2+1.54672495336205</f>
        <v>-187.20434874663795</v>
      </c>
      <c r="W3" s="7"/>
      <c r="X3" s="7"/>
      <c r="Y3" s="7"/>
      <c r="Z3" s="7"/>
      <c r="AA3" s="7"/>
      <c r="AB3" s="8"/>
      <c r="AC3" s="14">
        <f t="shared" ref="AC3:AC18" si="2" xml:space="preserve"> SIN((2*PI()*(V3+AD3)/13.9205245802584) + 2.989911921)</f>
        <v>0.73573411297334057</v>
      </c>
      <c r="AD3" s="14">
        <f>AD2</f>
        <v>1.4450000000000001</v>
      </c>
      <c r="AE3" s="19">
        <v>-3</v>
      </c>
      <c r="AF3" s="21">
        <f>CORREL(AA7:AA117,AC10:AC120)</f>
        <v>-0.2648166024397538</v>
      </c>
      <c r="AG3" s="3"/>
      <c r="AH3" s="12" t="s">
        <v>35</v>
      </c>
      <c r="AI3" s="7">
        <f>AI2+4.64017486008615</f>
        <v>-195.71133606995693</v>
      </c>
      <c r="AJ3" s="7">
        <f>AJ2+4.64017486008615</f>
        <v>-193.39124863991384</v>
      </c>
      <c r="AK3" s="7"/>
      <c r="AL3" s="7"/>
      <c r="AM3" s="7"/>
      <c r="AN3" s="7"/>
      <c r="AO3" s="7"/>
      <c r="AP3" s="8"/>
      <c r="AQ3" s="14">
        <f t="shared" ref="AQ3:AQ49" si="3" xml:space="preserve"> SIN((2*PI()*(AJ3+AR3)/41.7615737407753) + 2.043834879)</f>
        <v>0.5136683083931729</v>
      </c>
      <c r="AR3" s="14">
        <f>AR2</f>
        <v>16.346</v>
      </c>
      <c r="AS3" s="19">
        <v>-3</v>
      </c>
      <c r="AT3" s="21">
        <f>CORREL(AO9:AO40,AQ12:AQ43)</f>
        <v>-0.2767045913174393</v>
      </c>
      <c r="AU3" s="3"/>
    </row>
    <row r="4" spans="1:47">
      <c r="A4" s="29">
        <v>4729.45</v>
      </c>
      <c r="B4" s="34">
        <f t="shared" si="0"/>
        <v>-4.7294499999999999</v>
      </c>
      <c r="C4" s="32">
        <v>0.43099999999999999</v>
      </c>
      <c r="E4" s="10"/>
      <c r="F4" s="7">
        <f t="shared" ref="F4:G19" si="4">F3+0.515574984454017</f>
        <v>-187.97771122331898</v>
      </c>
      <c r="G4" s="7">
        <f t="shared" si="4"/>
        <v>-187.71992373109197</v>
      </c>
      <c r="H4" s="7"/>
      <c r="I4" s="7"/>
      <c r="J4" s="7"/>
      <c r="K4" s="7"/>
      <c r="L4" s="7"/>
      <c r="M4" s="8"/>
      <c r="N4" s="14">
        <f t="shared" si="1"/>
        <v>-0.96206650495958623</v>
      </c>
      <c r="O4" s="14">
        <f t="shared" ref="O4:O67" si="5">O3</f>
        <v>1.4930000000000001</v>
      </c>
      <c r="P4" s="19">
        <v>-2</v>
      </c>
      <c r="Q4" s="21">
        <v>4.5999999999999999E-2</v>
      </c>
      <c r="R4" s="21">
        <f>CORREL(L11:L186,N13:N188)</f>
        <v>4.5882562562856118E-2</v>
      </c>
      <c r="S4" s="3"/>
      <c r="T4" s="10"/>
      <c r="U4" s="7">
        <f t="shared" ref="U4:U18" si="6">U3+1.54672495336205</f>
        <v>-186.43098626995692</v>
      </c>
      <c r="V4" s="7">
        <f t="shared" ref="V4:V18" si="7">V3+1.54672495336205</f>
        <v>-185.65762379327589</v>
      </c>
      <c r="W4" s="7">
        <f t="shared" ref="W4:W35" si="8">AVERAGEIFS(DustFlux,KyrBP,"&gt;"&amp;U4,KyrBP,"&lt;="&amp;U5)</f>
        <v>4.3162500000000001</v>
      </c>
      <c r="X4" s="7"/>
      <c r="Y4" s="7"/>
      <c r="Z4" s="7"/>
      <c r="AA4" s="7"/>
      <c r="AB4" s="8"/>
      <c r="AC4" s="14">
        <f t="shared" si="2"/>
        <v>0.99894610746705292</v>
      </c>
      <c r="AD4" s="14">
        <f t="shared" ref="AD4:AD67" si="9">AD3</f>
        <v>1.4450000000000001</v>
      </c>
      <c r="AE4" s="19">
        <v>-2</v>
      </c>
      <c r="AF4" s="21">
        <f>CORREL(AA7:AA117,AC9:AC119)</f>
        <v>9.5353430736639461E-2</v>
      </c>
      <c r="AG4" s="3"/>
      <c r="AH4" s="10"/>
      <c r="AI4" s="7">
        <f t="shared" ref="AI4:AI26" si="10">AI3+4.64017486008615</f>
        <v>-191.07116120987078</v>
      </c>
      <c r="AJ4" s="7">
        <f t="shared" ref="AJ4:AJ26" si="11">AJ3+4.64017486008615</f>
        <v>-188.75107377982769</v>
      </c>
      <c r="AK4" s="7"/>
      <c r="AL4" s="7"/>
      <c r="AM4" s="7"/>
      <c r="AN4" s="7"/>
      <c r="AO4" s="7"/>
      <c r="AP4" s="8"/>
      <c r="AQ4" s="14">
        <f t="shared" si="3"/>
        <v>0.9449973561147702</v>
      </c>
      <c r="AR4" s="14">
        <f t="shared" ref="AR4:AR49" si="12">AR3</f>
        <v>16.346</v>
      </c>
      <c r="AS4" s="19">
        <v>-2</v>
      </c>
      <c r="AT4" s="21">
        <f>CORREL(AO9:AO40,AQ11:AQ42)</f>
        <v>9.9415483189710288E-2</v>
      </c>
      <c r="AU4" s="3"/>
    </row>
    <row r="5" spans="1:47">
      <c r="A5" s="29">
        <v>5094.18</v>
      </c>
      <c r="B5" s="34">
        <f t="shared" si="0"/>
        <v>-5.0941800000000006</v>
      </c>
      <c r="C5" s="32">
        <v>0.44505800000000001</v>
      </c>
      <c r="E5" s="11" t="s">
        <v>5</v>
      </c>
      <c r="F5" s="7">
        <f t="shared" si="4"/>
        <v>-187.46213623886496</v>
      </c>
      <c r="G5" s="7">
        <f t="shared" si="4"/>
        <v>-187.20434874663795</v>
      </c>
      <c r="H5" s="7"/>
      <c r="I5" s="7"/>
      <c r="J5" s="7"/>
      <c r="K5" s="7"/>
      <c r="L5" s="7"/>
      <c r="M5" s="8"/>
      <c r="N5" s="14">
        <f t="shared" si="1"/>
        <v>-0.56162357967354104</v>
      </c>
      <c r="O5" s="14">
        <f t="shared" si="5"/>
        <v>1.4930000000000001</v>
      </c>
      <c r="P5" s="19">
        <v>-1</v>
      </c>
      <c r="Q5" s="21">
        <v>0.20300000000000001</v>
      </c>
      <c r="R5" s="37">
        <f>CORREL(L11:L186,N12:N187)</f>
        <v>0.20260887753132906</v>
      </c>
      <c r="S5" s="3"/>
      <c r="T5" s="11" t="s">
        <v>5</v>
      </c>
      <c r="U5" s="7">
        <f t="shared" si="6"/>
        <v>-184.88426131659486</v>
      </c>
      <c r="V5" s="7">
        <f t="shared" si="7"/>
        <v>-184.11089883991383</v>
      </c>
      <c r="W5" s="7">
        <f t="shared" si="8"/>
        <v>2.8528250000000002</v>
      </c>
      <c r="X5" s="7">
        <f t="shared" ref="X5:X6" si="13">AVERAGE(W4:W6)</f>
        <v>3.4046749999999997</v>
      </c>
      <c r="Y5" s="7">
        <f t="shared" ref="Y5:Y6" si="14">AVERAGE(W1:W9)</f>
        <v>3.7812583333333332</v>
      </c>
      <c r="Z5" s="7">
        <f t="shared" ref="Z5:Z6" si="15">(X5/Y5)-1</f>
        <v>-9.9592067014728336E-2</v>
      </c>
      <c r="AA5" s="43">
        <f t="shared" ref="AA5:AA6" si="16">(W5/Y5)-1</f>
        <v>-0.24553554702909741</v>
      </c>
      <c r="AB5" s="8"/>
      <c r="AC5" s="14">
        <f t="shared" si="2"/>
        <v>0.79474011622758955</v>
      </c>
      <c r="AD5" s="14">
        <f t="shared" si="9"/>
        <v>1.4450000000000001</v>
      </c>
      <c r="AE5" s="19">
        <v>-1</v>
      </c>
      <c r="AF5" s="37">
        <f>CORREL(AA7:AA117,AC8:AC118)</f>
        <v>0.40711846426651571</v>
      </c>
      <c r="AG5" s="3"/>
      <c r="AH5" s="11" t="s">
        <v>5</v>
      </c>
      <c r="AI5" s="7">
        <f t="shared" si="10"/>
        <v>-186.43098634978463</v>
      </c>
      <c r="AJ5" s="7">
        <f t="shared" si="11"/>
        <v>-184.11089891974154</v>
      </c>
      <c r="AK5" s="7">
        <f t="shared" ref="AK5:AK44" si="17">AVERAGEIFS(DustFlux,KyrBP,"&gt;"&amp;AI5,KyrBP,"&lt;="&amp;AI6)</f>
        <v>3.4046749999999997</v>
      </c>
      <c r="AL5" s="7"/>
      <c r="AM5" s="7"/>
      <c r="AN5" s="7"/>
      <c r="AO5" s="7"/>
      <c r="AP5" s="8"/>
      <c r="AQ5" s="14">
        <f t="shared" si="3"/>
        <v>0.93415163843451776</v>
      </c>
      <c r="AR5" s="14">
        <f t="shared" si="12"/>
        <v>16.346</v>
      </c>
      <c r="AS5" s="19">
        <v>-1</v>
      </c>
      <c r="AT5" s="37">
        <f>CORREL(AO9:AO40,AQ10:AQ41)</f>
        <v>0.42245684542186696</v>
      </c>
      <c r="AU5" s="3"/>
    </row>
    <row r="6" spans="1:47">
      <c r="A6" s="29">
        <v>5458.91</v>
      </c>
      <c r="B6" s="34">
        <f t="shared" si="0"/>
        <v>-5.4589099999999995</v>
      </c>
      <c r="C6" s="32">
        <v>0.46681299999999998</v>
      </c>
      <c r="E6" s="12">
        <f>COUNT(H2:H3000)</f>
        <v>354</v>
      </c>
      <c r="F6" s="7">
        <f t="shared" si="4"/>
        <v>-186.94656125441094</v>
      </c>
      <c r="G6" s="7">
        <f t="shared" si="4"/>
        <v>-186.68877376218393</v>
      </c>
      <c r="H6" s="7"/>
      <c r="I6" s="7"/>
      <c r="J6" s="7"/>
      <c r="K6" s="7"/>
      <c r="L6" s="7"/>
      <c r="M6" s="8"/>
      <c r="N6" s="14">
        <f t="shared" si="1"/>
        <v>0.10160926029259414</v>
      </c>
      <c r="O6" s="14">
        <f t="shared" si="5"/>
        <v>1.4930000000000001</v>
      </c>
      <c r="P6" s="23">
        <v>0</v>
      </c>
      <c r="Q6" s="37">
        <v>0.26500000000000001</v>
      </c>
      <c r="R6" s="37">
        <f>CORREL(L11:L186,N11:N186)</f>
        <v>0.26501841691497735</v>
      </c>
      <c r="S6" s="3"/>
      <c r="T6" s="12">
        <f>COUNT(W2:W3000)</f>
        <v>118</v>
      </c>
      <c r="U6" s="7">
        <f t="shared" si="6"/>
        <v>-183.3375363632328</v>
      </c>
      <c r="V6" s="7">
        <f t="shared" si="7"/>
        <v>-182.56417388655177</v>
      </c>
      <c r="W6" s="7">
        <f t="shared" si="8"/>
        <v>3.04495</v>
      </c>
      <c r="X6" s="7">
        <f t="shared" si="13"/>
        <v>3.6301500000000004</v>
      </c>
      <c r="Y6" s="7">
        <f t="shared" si="14"/>
        <v>3.69835</v>
      </c>
      <c r="Z6" s="7">
        <f t="shared" si="15"/>
        <v>-1.844065596820188E-2</v>
      </c>
      <c r="AA6" s="43">
        <f t="shared" si="16"/>
        <v>-0.17667338137277433</v>
      </c>
      <c r="AB6" s="8"/>
      <c r="AC6" s="14">
        <f t="shared" si="2"/>
        <v>0.21866639205269936</v>
      </c>
      <c r="AD6" s="14">
        <f t="shared" si="9"/>
        <v>1.4450000000000001</v>
      </c>
      <c r="AE6" s="23">
        <v>0</v>
      </c>
      <c r="AF6" s="37">
        <f>CORREL(AA7:AA117,AC7:AC117)</f>
        <v>0.5294309119992705</v>
      </c>
      <c r="AG6" s="3"/>
      <c r="AH6" s="12">
        <f>COUNT(AK2:AK3000)</f>
        <v>40</v>
      </c>
      <c r="AI6" s="7">
        <f t="shared" si="10"/>
        <v>-181.79081148969848</v>
      </c>
      <c r="AJ6" s="7">
        <f t="shared" si="11"/>
        <v>-179.4707240596554</v>
      </c>
      <c r="AK6" s="7">
        <f t="shared" si="17"/>
        <v>4.2032384615384615</v>
      </c>
      <c r="AL6" s="7"/>
      <c r="AM6" s="7"/>
      <c r="AN6" s="7"/>
      <c r="AO6" s="7"/>
      <c r="AP6" s="8"/>
      <c r="AQ6" s="14">
        <f t="shared" si="3"/>
        <v>0.48620598719173097</v>
      </c>
      <c r="AR6" s="14">
        <f t="shared" si="12"/>
        <v>16.346</v>
      </c>
      <c r="AS6" s="23">
        <v>0</v>
      </c>
      <c r="AT6" s="37">
        <f>CORREL(AO9:AO40,AQ9:AQ40)</f>
        <v>0.54617407253350969</v>
      </c>
      <c r="AU6" s="3"/>
    </row>
    <row r="7" spans="1:47">
      <c r="A7" s="29">
        <v>5823.64</v>
      </c>
      <c r="B7" s="34">
        <f t="shared" si="0"/>
        <v>-5.8236400000000001</v>
      </c>
      <c r="C7" s="32">
        <v>0.50337100000000001</v>
      </c>
      <c r="E7" s="10"/>
      <c r="F7" s="7">
        <f t="shared" si="4"/>
        <v>-186.43098626995692</v>
      </c>
      <c r="G7" s="7">
        <f t="shared" si="4"/>
        <v>-186.17319877772991</v>
      </c>
      <c r="H7" s="7">
        <f t="shared" ref="H7:H70" si="18">AVERAGEIFS(DustFlux,KyrBP,"&gt;"&amp;F7,KyrBP,"&lt;="&amp;F8)</f>
        <v>5.0167999999999999</v>
      </c>
      <c r="I7" s="7"/>
      <c r="J7" s="7"/>
      <c r="K7" s="7"/>
      <c r="L7" s="7"/>
      <c r="M7" s="8"/>
      <c r="N7" s="14">
        <f t="shared" si="1"/>
        <v>0.71729799810668249</v>
      </c>
      <c r="O7" s="14">
        <f t="shared" si="5"/>
        <v>1.4930000000000001</v>
      </c>
      <c r="P7" s="19">
        <v>1</v>
      </c>
      <c r="Q7" s="21">
        <v>0.20300000000000001</v>
      </c>
      <c r="R7" s="37">
        <f>CORREL(L11:L186,N10:N185)</f>
        <v>0.20295280021544668</v>
      </c>
      <c r="S7" s="3"/>
      <c r="T7" s="10"/>
      <c r="U7" s="7">
        <f t="shared" si="6"/>
        <v>-181.79081140987074</v>
      </c>
      <c r="V7" s="27">
        <f t="shared" si="7"/>
        <v>-181.01744893318971</v>
      </c>
      <c r="W7" s="7">
        <f t="shared" si="8"/>
        <v>4.9926750000000002</v>
      </c>
      <c r="X7" s="7">
        <f t="shared" ref="X7:X10" si="19">AVERAGE(W6:W8)</f>
        <v>4.2618749999999999</v>
      </c>
      <c r="Y7" s="7">
        <f t="shared" ref="Y7:Y10" si="20">AVERAGE(W3:W11)</f>
        <v>3.9030781249999995</v>
      </c>
      <c r="Z7" s="7">
        <f>(X7/Y7)-1</f>
        <v>9.1926644435281535E-2</v>
      </c>
      <c r="AA7" s="43">
        <f>(W7/Y7)-1</f>
        <v>0.27916348074636632</v>
      </c>
      <c r="AB7" s="8"/>
      <c r="AC7" s="14">
        <f t="shared" si="2"/>
        <v>-0.45972376716990954</v>
      </c>
      <c r="AD7" s="14">
        <f t="shared" si="9"/>
        <v>1.4450000000000001</v>
      </c>
      <c r="AE7" s="19">
        <v>1</v>
      </c>
      <c r="AF7" s="37">
        <f>CORREL(AA7:AA117,AC6:AC116)</f>
        <v>0.40675543553643712</v>
      </c>
      <c r="AG7" s="3"/>
      <c r="AH7" s="10"/>
      <c r="AI7" s="7">
        <f t="shared" si="10"/>
        <v>-177.15063662961234</v>
      </c>
      <c r="AJ7" s="7">
        <f t="shared" si="11"/>
        <v>-174.83054919956925</v>
      </c>
      <c r="AK7" s="7">
        <f t="shared" si="17"/>
        <v>5.3330916666666672</v>
      </c>
      <c r="AL7" s="7">
        <f t="shared" ref="AL7:AL8" si="21">AVERAGE(AK6:AK8)</f>
        <v>6.5402228632478634</v>
      </c>
      <c r="AM7" s="7">
        <f t="shared" ref="AM7:AM8" si="22">AVERAGE(AK3:AK11)</f>
        <v>5.3427312271062268</v>
      </c>
      <c r="AN7" s="7">
        <f t="shared" ref="AN7:AN8" si="23">(AL7/AM7)-1</f>
        <v>0.22413473282470009</v>
      </c>
      <c r="AO7" s="43">
        <f t="shared" ref="AO7:AO8" si="24">(AK7/AM7)-1</f>
        <v>-1.8042383248951799E-3</v>
      </c>
      <c r="AP7" s="8"/>
      <c r="AQ7" s="14">
        <f t="shared" si="3"/>
        <v>-0.18924084903571095</v>
      </c>
      <c r="AR7" s="14">
        <f t="shared" si="12"/>
        <v>16.346</v>
      </c>
      <c r="AS7" s="19">
        <v>1</v>
      </c>
      <c r="AT7" s="37">
        <f>CORREL(AO9:AO40,AQ8:AQ39)</f>
        <v>0.4224512559633708</v>
      </c>
      <c r="AU7" s="3"/>
    </row>
    <row r="8" spans="1:47">
      <c r="A8" s="29">
        <v>6188.37</v>
      </c>
      <c r="B8" s="34">
        <f t="shared" si="0"/>
        <v>-6.1883699999999999</v>
      </c>
      <c r="C8" s="32">
        <v>0.55587500000000001</v>
      </c>
      <c r="E8" s="11" t="s">
        <v>6</v>
      </c>
      <c r="F8" s="7">
        <f t="shared" si="4"/>
        <v>-185.9154112855029</v>
      </c>
      <c r="G8" s="7">
        <f t="shared" si="4"/>
        <v>-185.65762379327589</v>
      </c>
      <c r="H8" s="7">
        <f t="shared" si="18"/>
        <v>4.5397999999999996</v>
      </c>
      <c r="I8" s="7"/>
      <c r="J8" s="7"/>
      <c r="K8" s="7"/>
      <c r="L8" s="7"/>
      <c r="M8" s="8"/>
      <c r="N8" s="14">
        <f t="shared" si="1"/>
        <v>0.99735503072737408</v>
      </c>
      <c r="O8" s="14">
        <f t="shared" si="5"/>
        <v>1.4930000000000001</v>
      </c>
      <c r="P8" s="19">
        <v>2</v>
      </c>
      <c r="Q8" s="21">
        <v>4.5999999999999999E-2</v>
      </c>
      <c r="R8" s="21">
        <f>CORREL(L11:L186,N9:N184)</f>
        <v>4.590759822720427E-2</v>
      </c>
      <c r="S8" s="3"/>
      <c r="T8" s="11" t="s">
        <v>6</v>
      </c>
      <c r="U8" s="7">
        <f t="shared" si="6"/>
        <v>-180.24408645650868</v>
      </c>
      <c r="V8" s="7">
        <f t="shared" si="7"/>
        <v>-179.47072397982765</v>
      </c>
      <c r="W8" s="7">
        <f t="shared" si="8"/>
        <v>4.7479999999999993</v>
      </c>
      <c r="X8" s="7">
        <f t="shared" si="19"/>
        <v>4.1578416666666662</v>
      </c>
      <c r="Y8" s="7">
        <f t="shared" si="20"/>
        <v>4.2985361111111109</v>
      </c>
      <c r="Z8" s="7">
        <f t="shared" ref="Z8:Z71" si="25">(X8/Y8)-1</f>
        <v>-3.2730781086325988E-2</v>
      </c>
      <c r="AA8" s="43">
        <f t="shared" ref="AA8:AA71" si="26">(W8/Y8)-1</f>
        <v>0.10456208282793944</v>
      </c>
      <c r="AB8" s="8"/>
      <c r="AC8" s="14">
        <f t="shared" si="2"/>
        <v>-0.92300406647315558</v>
      </c>
      <c r="AD8" s="14">
        <f t="shared" si="9"/>
        <v>1.4450000000000001</v>
      </c>
      <c r="AE8" s="19">
        <v>2</v>
      </c>
      <c r="AF8" s="21">
        <f>CORREL(AA7:AA117,AC5:AC115)</f>
        <v>8.9972957910101015E-2</v>
      </c>
      <c r="AG8" s="3"/>
      <c r="AH8" s="11" t="s">
        <v>6</v>
      </c>
      <c r="AI8" s="7">
        <f t="shared" si="10"/>
        <v>-172.51046176952619</v>
      </c>
      <c r="AJ8" s="7">
        <f t="shared" si="11"/>
        <v>-170.1903743394831</v>
      </c>
      <c r="AK8" s="7">
        <f t="shared" si="17"/>
        <v>10.084338461538461</v>
      </c>
      <c r="AL8" s="7">
        <f t="shared" si="21"/>
        <v>6.7848997863247869</v>
      </c>
      <c r="AM8" s="7">
        <f t="shared" si="22"/>
        <v>5.4713715544871793</v>
      </c>
      <c r="AN8" s="7">
        <f t="shared" si="23"/>
        <v>0.24007293578158784</v>
      </c>
      <c r="AO8" s="43">
        <f t="shared" si="24"/>
        <v>0.84310978721013696</v>
      </c>
      <c r="AP8" s="8"/>
      <c r="AQ8" s="14">
        <f t="shared" si="3"/>
        <v>-0.77613978882158097</v>
      </c>
      <c r="AR8" s="14">
        <f t="shared" si="12"/>
        <v>16.346</v>
      </c>
      <c r="AS8" s="19">
        <v>2</v>
      </c>
      <c r="AT8" s="21">
        <f>CORREL(AO9:AO40,AQ7:AQ38)</f>
        <v>9.4667062764148574E-2</v>
      </c>
      <c r="AU8" s="3"/>
    </row>
    <row r="9" spans="1:47">
      <c r="A9" s="29">
        <v>6553.1</v>
      </c>
      <c r="B9" s="34">
        <f t="shared" si="0"/>
        <v>-6.5531000000000006</v>
      </c>
      <c r="C9" s="32">
        <v>0.61594099999999996</v>
      </c>
      <c r="E9" s="13">
        <f>COUNT(L2:L5000)</f>
        <v>346</v>
      </c>
      <c r="F9" s="7">
        <f t="shared" si="4"/>
        <v>-185.39983630104888</v>
      </c>
      <c r="G9" s="7">
        <f t="shared" si="4"/>
        <v>-185.14204880882187</v>
      </c>
      <c r="H9" s="7">
        <f t="shared" si="18"/>
        <v>3.8541999999999996</v>
      </c>
      <c r="I9" s="7"/>
      <c r="J9" s="7"/>
      <c r="K9" s="7"/>
      <c r="L9" s="7"/>
      <c r="M9" s="8"/>
      <c r="N9" s="14">
        <f t="shared" si="1"/>
        <v>0.81073856010424517</v>
      </c>
      <c r="O9" s="14">
        <f t="shared" si="5"/>
        <v>1.4930000000000001</v>
      </c>
      <c r="P9" s="19">
        <v>3</v>
      </c>
      <c r="Q9" s="21">
        <v>-0.13200000000000001</v>
      </c>
      <c r="R9" s="21">
        <f>CORREL(L11:L186,N8:N183)</f>
        <v>-0.13213305763071689</v>
      </c>
      <c r="S9" s="3"/>
      <c r="T9" s="13">
        <f>COUNT(AA2:AA5000)</f>
        <v>116</v>
      </c>
      <c r="U9" s="7">
        <f t="shared" si="6"/>
        <v>-178.69736150314662</v>
      </c>
      <c r="V9" s="7">
        <f t="shared" si="7"/>
        <v>-177.92399902646559</v>
      </c>
      <c r="W9" s="7">
        <f t="shared" si="8"/>
        <v>2.73285</v>
      </c>
      <c r="X9" s="7">
        <f t="shared" si="19"/>
        <v>3.5605833333333332</v>
      </c>
      <c r="Y9" s="7">
        <f t="shared" si="20"/>
        <v>4.9620927777777784</v>
      </c>
      <c r="Z9" s="7">
        <f t="shared" si="25"/>
        <v>-0.28244321644306225</v>
      </c>
      <c r="AA9" s="43">
        <f t="shared" si="26"/>
        <v>-0.44925455399810588</v>
      </c>
      <c r="AB9" s="8"/>
      <c r="AC9" s="14">
        <f t="shared" si="2"/>
        <v>-0.95440050502603591</v>
      </c>
      <c r="AD9" s="14">
        <f t="shared" si="9"/>
        <v>1.4450000000000001</v>
      </c>
      <c r="AE9" s="19">
        <v>3</v>
      </c>
      <c r="AF9" s="21">
        <f>CORREL(AA7:AA117,AC4:AC114)</f>
        <v>-0.2678588141132161</v>
      </c>
      <c r="AG9" s="3"/>
      <c r="AH9" s="13">
        <f>COUNT(AO2:AO5000)</f>
        <v>36</v>
      </c>
      <c r="AI9" s="7">
        <f t="shared" si="10"/>
        <v>-167.87028690944004</v>
      </c>
      <c r="AJ9" s="27">
        <f t="shared" si="11"/>
        <v>-165.55019947939695</v>
      </c>
      <c r="AK9" s="7">
        <f t="shared" si="17"/>
        <v>4.937269230769231</v>
      </c>
      <c r="AL9" s="7">
        <f t="shared" ref="AL9:AL26" si="27">AVERAGE(AK8:AK10)</f>
        <v>6.2042128205128213</v>
      </c>
      <c r="AM9" s="7">
        <f t="shared" ref="AM9:AM26" si="28">AVERAGE(AK5:AK13)</f>
        <v>5.3699584757834753</v>
      </c>
      <c r="AN9" s="7">
        <f>(AL9/AM9)-1</f>
        <v>0.15535582788796676</v>
      </c>
      <c r="AO9" s="43">
        <f>(AK9/AM9)-1</f>
        <v>-8.0575901464697064E-2</v>
      </c>
      <c r="AP9" s="8"/>
      <c r="AQ9" s="14">
        <f t="shared" si="3"/>
        <v>-0.99987429558490482</v>
      </c>
      <c r="AR9" s="14">
        <f t="shared" si="12"/>
        <v>16.346</v>
      </c>
      <c r="AS9" s="19">
        <v>3</v>
      </c>
      <c r="AT9" s="21">
        <f>CORREL(AO9:AO40,AQ6:AQ37)</f>
        <v>-0.27919442994960808</v>
      </c>
      <c r="AU9" s="3"/>
    </row>
    <row r="10" spans="1:47">
      <c r="A10" s="29">
        <v>6917.83</v>
      </c>
      <c r="B10" s="34">
        <f t="shared" si="0"/>
        <v>-6.9178300000000004</v>
      </c>
      <c r="C10" s="32">
        <v>0.66912799999999995</v>
      </c>
      <c r="E10" s="16"/>
      <c r="F10" s="7">
        <f t="shared" si="4"/>
        <v>-184.88426131659486</v>
      </c>
      <c r="G10" s="7">
        <f t="shared" si="4"/>
        <v>-184.62647382436785</v>
      </c>
      <c r="H10" s="7">
        <f t="shared" si="18"/>
        <v>3.2391000000000001</v>
      </c>
      <c r="I10" s="7"/>
      <c r="J10" s="7"/>
      <c r="K10" s="7"/>
      <c r="L10" s="7"/>
      <c r="M10" s="8"/>
      <c r="N10" s="14">
        <f t="shared" si="1"/>
        <v>0.24476850685288917</v>
      </c>
      <c r="O10" s="14">
        <f t="shared" si="5"/>
        <v>1.4930000000000001</v>
      </c>
      <c r="P10" s="19">
        <v>4</v>
      </c>
      <c r="Q10" s="21">
        <v>-0.249</v>
      </c>
      <c r="R10" s="21">
        <f>CORREL(L11:L186,N7:N182)</f>
        <v>-0.24881595298542472</v>
      </c>
      <c r="S10" s="3"/>
      <c r="T10" s="16"/>
      <c r="U10" s="7">
        <f t="shared" si="6"/>
        <v>-177.15063654978456</v>
      </c>
      <c r="V10" s="7">
        <f t="shared" si="7"/>
        <v>-176.37727407310354</v>
      </c>
      <c r="W10" s="7">
        <f t="shared" si="8"/>
        <v>3.2008999999999999</v>
      </c>
      <c r="X10" s="7">
        <f t="shared" si="19"/>
        <v>3.7566416666666664</v>
      </c>
      <c r="Y10" s="7">
        <f t="shared" si="20"/>
        <v>5.920570555555555</v>
      </c>
      <c r="Z10" s="7">
        <f t="shared" si="25"/>
        <v>-0.36549330315105699</v>
      </c>
      <c r="AA10" s="43">
        <f t="shared" si="26"/>
        <v>-0.45935953807755203</v>
      </c>
      <c r="AB10" s="8"/>
      <c r="AC10" s="14">
        <f t="shared" si="2"/>
        <v>-0.53922234029712202</v>
      </c>
      <c r="AD10" s="14">
        <f t="shared" si="9"/>
        <v>1.4450000000000001</v>
      </c>
      <c r="AE10" s="19">
        <v>4</v>
      </c>
      <c r="AF10" s="21">
        <f>CORREL(AA7:AA117,AC3:AC113)</f>
        <v>-0.49763797419749778</v>
      </c>
      <c r="AG10" s="3"/>
      <c r="AH10" s="16"/>
      <c r="AI10" s="7">
        <f t="shared" si="10"/>
        <v>-163.23011204935389</v>
      </c>
      <c r="AJ10" s="7">
        <f t="shared" si="11"/>
        <v>-160.9100246193108</v>
      </c>
      <c r="AK10" s="7">
        <f t="shared" si="17"/>
        <v>3.5910307692307692</v>
      </c>
      <c r="AL10" s="7">
        <f t="shared" si="27"/>
        <v>4.7912583333333325</v>
      </c>
      <c r="AM10" s="7">
        <f t="shared" si="28"/>
        <v>5.2932766381766383</v>
      </c>
      <c r="AN10" s="7">
        <f t="shared" ref="AN10:AN40" si="29">(AL10/AM10)-1</f>
        <v>-9.4840745942240234E-2</v>
      </c>
      <c r="AO10" s="43">
        <f t="shared" ref="AO10:AO40" si="30">(AK10/AM10)-1</f>
        <v>-0.32158641712937897</v>
      </c>
      <c r="AP10" s="8"/>
      <c r="AQ10" s="14">
        <f t="shared" si="3"/>
        <v>-0.75575650707905773</v>
      </c>
      <c r="AR10" s="14">
        <f t="shared" si="12"/>
        <v>16.346</v>
      </c>
      <c r="AS10" s="19">
        <v>4</v>
      </c>
      <c r="AT10" s="21">
        <f>CORREL(AO9:AO40,AQ5:AQ36)</f>
        <v>-0.514222197281336</v>
      </c>
      <c r="AU10" s="3"/>
    </row>
    <row r="11" spans="1:47">
      <c r="A11" s="29">
        <v>7282.56</v>
      </c>
      <c r="B11" s="34">
        <f t="shared" si="0"/>
        <v>-7.2825600000000001</v>
      </c>
      <c r="C11" s="32">
        <v>0.70208700000000002</v>
      </c>
      <c r="E11" s="4"/>
      <c r="F11" s="7">
        <f t="shared" si="4"/>
        <v>-184.36868633214084</v>
      </c>
      <c r="G11" s="27">
        <f t="shared" si="4"/>
        <v>-184.11089883991383</v>
      </c>
      <c r="H11" s="7">
        <f t="shared" si="18"/>
        <v>2.9134000000000002</v>
      </c>
      <c r="I11" s="7">
        <f t="shared" ref="I11:I15" si="31">AVERAGE(H10:H12)</f>
        <v>2.9273000000000002</v>
      </c>
      <c r="J11" s="7">
        <f t="shared" ref="J11:J15" si="32">AVERAGE(H7:H15)</f>
        <v>3.4891555555555556</v>
      </c>
      <c r="K11" s="7">
        <f>10*((I11/J11)-1)</f>
        <v>-1.6102909331770809</v>
      </c>
      <c r="L11" s="42">
        <f t="shared" ref="L11:L74" si="33">(H11/ J11)-1</f>
        <v>-0.16501286525870629</v>
      </c>
      <c r="M11" s="8"/>
      <c r="N11" s="14">
        <f t="shared" si="1"/>
        <v>-0.43573145105387889</v>
      </c>
      <c r="O11" s="14">
        <f t="shared" si="5"/>
        <v>1.4930000000000001</v>
      </c>
      <c r="P11" s="19"/>
      <c r="Q11" s="21"/>
      <c r="R11" s="24" t="s">
        <v>102</v>
      </c>
      <c r="S11" s="3"/>
      <c r="T11" s="4"/>
      <c r="U11" s="7">
        <f t="shared" si="6"/>
        <v>-175.60391159642251</v>
      </c>
      <c r="V11" s="7">
        <f t="shared" si="7"/>
        <v>-174.83054911974148</v>
      </c>
      <c r="W11" s="7">
        <f t="shared" si="8"/>
        <v>5.336174999999999</v>
      </c>
      <c r="X11" s="7">
        <f t="shared" ref="X11:X18" si="34">AVERAGE(W10:W12)</f>
        <v>5.3330916666666655</v>
      </c>
      <c r="Y11" s="7">
        <f t="shared" ref="Y11:Y18" si="35">AVERAGE(W7:W15)</f>
        <v>6.5194261111111107</v>
      </c>
      <c r="Z11" s="7">
        <f t="shared" si="25"/>
        <v>-0.18196915253362034</v>
      </c>
      <c r="AA11" s="43">
        <f t="shared" si="26"/>
        <v>-0.18149620701958524</v>
      </c>
      <c r="AB11" s="8"/>
      <c r="AC11" s="14">
        <f t="shared" si="2"/>
        <v>0.12826395024559345</v>
      </c>
      <c r="AD11" s="14">
        <f t="shared" si="9"/>
        <v>1.4450000000000001</v>
      </c>
      <c r="AE11" s="19"/>
      <c r="AF11" s="24"/>
      <c r="AG11" s="3"/>
      <c r="AH11" s="4"/>
      <c r="AI11" s="7">
        <f t="shared" si="10"/>
        <v>-158.58993718926774</v>
      </c>
      <c r="AJ11" s="7">
        <f t="shared" si="11"/>
        <v>-156.26984975922466</v>
      </c>
      <c r="AK11" s="7">
        <f t="shared" si="17"/>
        <v>5.8454749999999995</v>
      </c>
      <c r="AL11" s="7">
        <f t="shared" si="27"/>
        <v>5.2694532051282046</v>
      </c>
      <c r="AM11" s="7">
        <f t="shared" si="28"/>
        <v>4.9090539943019946</v>
      </c>
      <c r="AN11" s="7">
        <f t="shared" si="29"/>
        <v>7.341520611599095E-2</v>
      </c>
      <c r="AO11" s="43">
        <f t="shared" si="30"/>
        <v>0.1907538614944797</v>
      </c>
      <c r="AP11" s="8"/>
      <c r="AQ11" s="14">
        <f t="shared" si="3"/>
        <v>-0.15801184961293402</v>
      </c>
      <c r="AR11" s="14">
        <f t="shared" si="12"/>
        <v>16.346</v>
      </c>
      <c r="AS11" s="19"/>
      <c r="AT11" s="24"/>
      <c r="AU11" s="3"/>
    </row>
    <row r="12" spans="1:47">
      <c r="A12" s="29">
        <v>7647.29</v>
      </c>
      <c r="B12" s="34">
        <f t="shared" si="0"/>
        <v>-7.6472899999999999</v>
      </c>
      <c r="C12" s="32">
        <v>0.71420399999999995</v>
      </c>
      <c r="F12" s="7">
        <f t="shared" si="4"/>
        <v>-183.85311134768682</v>
      </c>
      <c r="G12" s="7">
        <f t="shared" si="4"/>
        <v>-183.59532385545981</v>
      </c>
      <c r="H12" s="7">
        <f t="shared" si="18"/>
        <v>2.6294</v>
      </c>
      <c r="I12" s="7">
        <f t="shared" si="31"/>
        <v>2.7173333333333329</v>
      </c>
      <c r="J12" s="7">
        <f t="shared" si="32"/>
        <v>3.4003888888888887</v>
      </c>
      <c r="K12" s="7">
        <f t="shared" ref="K12:K75" si="36">10*((I12/J12)-1)</f>
        <v>-2.0087571682977448</v>
      </c>
      <c r="L12" s="42">
        <f t="shared" si="33"/>
        <v>-0.22673550410900711</v>
      </c>
      <c r="M12" s="8"/>
      <c r="N12" s="14">
        <f t="shared" si="1"/>
        <v>-0.9123478203968558</v>
      </c>
      <c r="O12" s="14">
        <f t="shared" si="5"/>
        <v>1.4930000000000001</v>
      </c>
      <c r="P12" s="19"/>
      <c r="Q12" s="21"/>
      <c r="R12" s="21" t="s">
        <v>49</v>
      </c>
      <c r="S12" s="3"/>
      <c r="U12" s="7">
        <f t="shared" si="6"/>
        <v>-174.05718664306045</v>
      </c>
      <c r="V12" s="7">
        <f t="shared" si="7"/>
        <v>-173.28382416637942</v>
      </c>
      <c r="W12" s="7">
        <f t="shared" si="8"/>
        <v>7.4622000000000002</v>
      </c>
      <c r="X12" s="7">
        <f t="shared" si="34"/>
        <v>7.6955450000000001</v>
      </c>
      <c r="Y12" s="7">
        <f t="shared" si="35"/>
        <v>6.6768705555555545</v>
      </c>
      <c r="Z12" s="7">
        <f t="shared" si="25"/>
        <v>0.15256764916564802</v>
      </c>
      <c r="AA12" s="43">
        <f t="shared" si="26"/>
        <v>0.11761939038806202</v>
      </c>
      <c r="AB12" s="8"/>
      <c r="AC12" s="14">
        <f t="shared" si="2"/>
        <v>0.73573411297338365</v>
      </c>
      <c r="AD12" s="14">
        <f t="shared" si="9"/>
        <v>1.4450000000000001</v>
      </c>
      <c r="AE12" s="19"/>
      <c r="AF12" s="21" t="s">
        <v>33</v>
      </c>
      <c r="AG12" s="3"/>
      <c r="AI12" s="7">
        <f t="shared" si="10"/>
        <v>-153.9497623291816</v>
      </c>
      <c r="AJ12" s="7">
        <f t="shared" si="11"/>
        <v>-151.62967489913851</v>
      </c>
      <c r="AK12" s="7">
        <f t="shared" si="17"/>
        <v>6.3718538461538463</v>
      </c>
      <c r="AL12" s="7">
        <f t="shared" si="27"/>
        <v>5.591994230769231</v>
      </c>
      <c r="AM12" s="7">
        <f t="shared" si="28"/>
        <v>4.4821015868945873</v>
      </c>
      <c r="AN12" s="7">
        <f t="shared" si="29"/>
        <v>0.24762773050925646</v>
      </c>
      <c r="AO12" s="43">
        <f t="shared" si="30"/>
        <v>0.42162191610845867</v>
      </c>
      <c r="AP12" s="8"/>
      <c r="AQ12" s="14">
        <f t="shared" si="3"/>
        <v>0.51366830839317579</v>
      </c>
      <c r="AR12" s="14">
        <f t="shared" si="12"/>
        <v>16.346</v>
      </c>
      <c r="AS12" s="19"/>
      <c r="AT12" s="21" t="s">
        <v>44</v>
      </c>
      <c r="AU12" s="3"/>
    </row>
    <row r="13" spans="1:47">
      <c r="A13" s="29">
        <v>8012.02</v>
      </c>
      <c r="B13" s="34">
        <f t="shared" si="0"/>
        <v>-8.0120199999999997</v>
      </c>
      <c r="C13" s="32">
        <v>0.70865699999999998</v>
      </c>
      <c r="E13" s="11"/>
      <c r="F13" s="7">
        <f t="shared" si="4"/>
        <v>-183.3375363632328</v>
      </c>
      <c r="G13" s="7">
        <f t="shared" si="4"/>
        <v>-183.07974887100579</v>
      </c>
      <c r="H13" s="7">
        <f t="shared" si="18"/>
        <v>2.6092</v>
      </c>
      <c r="I13" s="7">
        <f t="shared" si="31"/>
        <v>2.7362333333333333</v>
      </c>
      <c r="J13" s="7">
        <f t="shared" si="32"/>
        <v>3.4591333333333329</v>
      </c>
      <c r="K13" s="7">
        <f t="shared" si="36"/>
        <v>-2.0898298224988912</v>
      </c>
      <c r="L13" s="42">
        <f t="shared" si="33"/>
        <v>-0.24570701717193122</v>
      </c>
      <c r="M13" s="8"/>
      <c r="N13" s="14">
        <f t="shared" si="1"/>
        <v>-0.96206650495957657</v>
      </c>
      <c r="O13" s="14">
        <f t="shared" si="5"/>
        <v>1.4930000000000001</v>
      </c>
      <c r="P13" s="19"/>
      <c r="Q13" s="21"/>
      <c r="R13" s="22" t="s">
        <v>45</v>
      </c>
      <c r="S13" s="3"/>
      <c r="T13" s="11"/>
      <c r="U13" s="7">
        <f t="shared" si="6"/>
        <v>-172.51046168969839</v>
      </c>
      <c r="V13" s="7">
        <f t="shared" si="7"/>
        <v>-171.73709921301736</v>
      </c>
      <c r="W13" s="7">
        <f t="shared" si="8"/>
        <v>10.288259999999999</v>
      </c>
      <c r="X13" s="7">
        <f t="shared" si="34"/>
        <v>9.7431950000000001</v>
      </c>
      <c r="Y13" s="7">
        <f t="shared" si="35"/>
        <v>6.6594216666666668</v>
      </c>
      <c r="Z13" s="7">
        <f t="shared" si="25"/>
        <v>0.46306924049711018</v>
      </c>
      <c r="AA13" s="43">
        <f t="shared" si="26"/>
        <v>0.54491793957082857</v>
      </c>
      <c r="AB13" s="8"/>
      <c r="AC13" s="14">
        <f t="shared" si="2"/>
        <v>0.99894610746705514</v>
      </c>
      <c r="AD13" s="14">
        <f t="shared" si="9"/>
        <v>1.4450000000000001</v>
      </c>
      <c r="AE13" s="19"/>
      <c r="AF13" s="22" t="s">
        <v>34</v>
      </c>
      <c r="AG13" s="3"/>
      <c r="AH13" s="11"/>
      <c r="AI13" s="7">
        <f t="shared" si="10"/>
        <v>-149.30958746909545</v>
      </c>
      <c r="AJ13" s="7">
        <f t="shared" si="11"/>
        <v>-146.98950003905236</v>
      </c>
      <c r="AK13" s="7">
        <f t="shared" si="17"/>
        <v>4.5586538461538462</v>
      </c>
      <c r="AL13" s="7">
        <f t="shared" si="27"/>
        <v>4.5483487179487181</v>
      </c>
      <c r="AM13" s="7">
        <f t="shared" si="28"/>
        <v>3.5159545783475785</v>
      </c>
      <c r="AN13" s="7">
        <f t="shared" si="29"/>
        <v>0.29363125051699113</v>
      </c>
      <c r="AO13" s="43">
        <f t="shared" si="30"/>
        <v>0.29656221221615242</v>
      </c>
      <c r="AP13" s="8"/>
      <c r="AQ13" s="15">
        <f t="shared" si="3"/>
        <v>0.94499735611477131</v>
      </c>
      <c r="AR13" s="14">
        <f t="shared" si="12"/>
        <v>16.346</v>
      </c>
      <c r="AS13" s="19"/>
      <c r="AT13" s="22" t="s">
        <v>45</v>
      </c>
      <c r="AU13" s="3"/>
    </row>
    <row r="14" spans="1:47">
      <c r="A14" s="29">
        <v>8376.75</v>
      </c>
      <c r="B14" s="34">
        <f t="shared" si="0"/>
        <v>-8.3767499999999995</v>
      </c>
      <c r="C14" s="32">
        <v>0.68953600000000004</v>
      </c>
      <c r="F14" s="7">
        <f t="shared" si="4"/>
        <v>-182.82196137877878</v>
      </c>
      <c r="G14" s="7">
        <f t="shared" si="4"/>
        <v>-182.56417388655177</v>
      </c>
      <c r="H14" s="7">
        <f t="shared" si="18"/>
        <v>2.9701</v>
      </c>
      <c r="I14" s="7">
        <f t="shared" si="31"/>
        <v>3.0699000000000001</v>
      </c>
      <c r="J14" s="7">
        <f t="shared" si="32"/>
        <v>3.6548666666666665</v>
      </c>
      <c r="K14" s="7">
        <f t="shared" si="36"/>
        <v>-1.6005143826496171</v>
      </c>
      <c r="L14" s="42">
        <f t="shared" si="33"/>
        <v>-0.18735749594148443</v>
      </c>
      <c r="M14" s="8"/>
      <c r="N14" s="14">
        <f t="shared" si="1"/>
        <v>-0.5616235796734883</v>
      </c>
      <c r="O14" s="14">
        <f t="shared" si="5"/>
        <v>1.4930000000000001</v>
      </c>
      <c r="P14" s="19"/>
      <c r="Q14" s="21"/>
      <c r="R14" s="40" t="s">
        <v>108</v>
      </c>
      <c r="S14" s="3"/>
      <c r="U14" s="7">
        <f t="shared" si="6"/>
        <v>-170.96373673633633</v>
      </c>
      <c r="V14" s="7">
        <f t="shared" si="7"/>
        <v>-170.1903742596553</v>
      </c>
      <c r="W14" s="7">
        <f t="shared" si="8"/>
        <v>11.479125</v>
      </c>
      <c r="X14" s="7">
        <f t="shared" si="34"/>
        <v>10.067344999999998</v>
      </c>
      <c r="Y14" s="7">
        <f t="shared" si="35"/>
        <v>6.7888550000000008</v>
      </c>
      <c r="Z14" s="7">
        <f t="shared" si="25"/>
        <v>0.48292237792676329</v>
      </c>
      <c r="AA14" s="43">
        <f t="shared" si="26"/>
        <v>0.69087791682102484</v>
      </c>
      <c r="AB14" s="8"/>
      <c r="AC14" s="14">
        <f t="shared" si="2"/>
        <v>0.79474011622755092</v>
      </c>
      <c r="AD14" s="14">
        <f t="shared" si="9"/>
        <v>1.4450000000000001</v>
      </c>
      <c r="AE14" s="19"/>
      <c r="AF14" s="36" t="s">
        <v>58</v>
      </c>
      <c r="AG14" s="3"/>
      <c r="AI14" s="7">
        <f t="shared" si="10"/>
        <v>-144.6694126090093</v>
      </c>
      <c r="AJ14" s="7">
        <f t="shared" si="11"/>
        <v>-142.34932517896621</v>
      </c>
      <c r="AK14" s="7">
        <f t="shared" si="17"/>
        <v>2.7145384615384618</v>
      </c>
      <c r="AL14" s="7">
        <f t="shared" si="27"/>
        <v>2.6728089914529911</v>
      </c>
      <c r="AM14" s="7">
        <f t="shared" si="28"/>
        <v>3.0988745156695159</v>
      </c>
      <c r="AN14" s="7">
        <f t="shared" si="29"/>
        <v>-0.13749040887655073</v>
      </c>
      <c r="AO14" s="43">
        <f t="shared" si="30"/>
        <v>-0.1240244005324036</v>
      </c>
      <c r="AP14" s="8"/>
      <c r="AQ14" s="14">
        <f t="shared" si="3"/>
        <v>0.93415163843451532</v>
      </c>
      <c r="AR14" s="14">
        <f t="shared" si="12"/>
        <v>16.346</v>
      </c>
      <c r="AS14" s="19"/>
      <c r="AT14" s="36" t="s">
        <v>57</v>
      </c>
      <c r="AU14" s="3"/>
    </row>
    <row r="15" spans="1:47">
      <c r="A15" s="29">
        <v>8741.48</v>
      </c>
      <c r="B15" s="34">
        <f t="shared" si="0"/>
        <v>-8.7414799999999993</v>
      </c>
      <c r="C15" s="32">
        <v>0.66365799999999997</v>
      </c>
      <c r="F15" s="7">
        <f t="shared" si="4"/>
        <v>-182.30638639432476</v>
      </c>
      <c r="G15" s="7">
        <f t="shared" si="4"/>
        <v>-182.04859890209775</v>
      </c>
      <c r="H15" s="7">
        <f t="shared" si="18"/>
        <v>3.6303999999999998</v>
      </c>
      <c r="I15" s="7">
        <f t="shared" si="31"/>
        <v>3.6061333333333336</v>
      </c>
      <c r="J15" s="7">
        <f t="shared" si="32"/>
        <v>3.9052444444444441</v>
      </c>
      <c r="K15" s="7">
        <f t="shared" si="36"/>
        <v>-0.76592160968725675</v>
      </c>
      <c r="L15" s="42">
        <f t="shared" si="33"/>
        <v>-7.0378294714799394E-2</v>
      </c>
      <c r="M15" s="8"/>
      <c r="N15" s="14">
        <f t="shared" si="1"/>
        <v>0.10160926029260096</v>
      </c>
      <c r="O15" s="14">
        <f t="shared" si="5"/>
        <v>1.4930000000000001</v>
      </c>
      <c r="P15" s="19"/>
      <c r="Q15" s="21"/>
      <c r="R15" s="21" t="s">
        <v>109</v>
      </c>
      <c r="S15" s="3"/>
      <c r="U15" s="7">
        <f t="shared" si="6"/>
        <v>-169.41701178297427</v>
      </c>
      <c r="V15" s="7">
        <f t="shared" si="7"/>
        <v>-168.64364930629324</v>
      </c>
      <c r="W15" s="7">
        <f t="shared" si="8"/>
        <v>8.4346499999999995</v>
      </c>
      <c r="X15" s="7">
        <f t="shared" si="34"/>
        <v>8.7744833333333343</v>
      </c>
      <c r="Y15" s="7">
        <f t="shared" si="35"/>
        <v>6.873688333333333</v>
      </c>
      <c r="Z15" s="7">
        <f t="shared" si="25"/>
        <v>0.27653203168701546</v>
      </c>
      <c r="AA15" s="43">
        <f t="shared" si="26"/>
        <v>0.22709229615444215</v>
      </c>
      <c r="AB15" s="8"/>
      <c r="AC15" s="14">
        <f t="shared" si="2"/>
        <v>0.21866639205263722</v>
      </c>
      <c r="AD15" s="14">
        <f t="shared" si="9"/>
        <v>1.4450000000000001</v>
      </c>
      <c r="AE15" s="19"/>
      <c r="AF15" s="21" t="s">
        <v>14</v>
      </c>
      <c r="AG15" s="3"/>
      <c r="AI15" s="7">
        <f t="shared" si="10"/>
        <v>-140.02923774892315</v>
      </c>
      <c r="AJ15" s="7">
        <f t="shared" si="11"/>
        <v>-137.70915031888006</v>
      </c>
      <c r="AK15" s="7">
        <f t="shared" si="17"/>
        <v>0.74523466666666671</v>
      </c>
      <c r="AL15" s="7">
        <f t="shared" si="27"/>
        <v>1.6500977094017095</v>
      </c>
      <c r="AM15" s="7">
        <f t="shared" si="28"/>
        <v>2.7907130199430199</v>
      </c>
      <c r="AN15" s="7">
        <f t="shared" si="29"/>
        <v>-0.40871823881217251</v>
      </c>
      <c r="AO15" s="43">
        <f t="shared" si="30"/>
        <v>-0.73295904618602359</v>
      </c>
      <c r="AP15" s="8"/>
      <c r="AQ15" s="14">
        <f t="shared" si="3"/>
        <v>0.48620598719172803</v>
      </c>
      <c r="AR15" s="14">
        <f t="shared" si="12"/>
        <v>16.346</v>
      </c>
      <c r="AS15" s="19"/>
      <c r="AT15" s="21" t="s">
        <v>14</v>
      </c>
      <c r="AU15" s="3"/>
    </row>
    <row r="16" spans="1:47">
      <c r="A16" s="29">
        <v>9106.2000000000007</v>
      </c>
      <c r="B16" s="34">
        <f t="shared" si="0"/>
        <v>-9.1062000000000012</v>
      </c>
      <c r="C16" s="32">
        <v>0.64187799999999995</v>
      </c>
      <c r="F16" s="7">
        <f t="shared" si="4"/>
        <v>-181.79081140987074</v>
      </c>
      <c r="G16" s="7">
        <f t="shared" si="4"/>
        <v>-181.53302391764373</v>
      </c>
      <c r="H16" s="7">
        <f t="shared" si="18"/>
        <v>4.2179000000000002</v>
      </c>
      <c r="I16" s="7">
        <f t="shared" ref="I16:I25" si="37">AVERAGE(H15:H17)</f>
        <v>4.3056000000000001</v>
      </c>
      <c r="J16" s="7">
        <f t="shared" ref="J16:J25" si="38">AVERAGE(H12:H20)</f>
        <v>4.1216111111111111</v>
      </c>
      <c r="K16" s="7">
        <f t="shared" si="36"/>
        <v>0.44640040976425155</v>
      </c>
      <c r="L16" s="42">
        <f t="shared" si="33"/>
        <v>2.336195392847995E-2</v>
      </c>
      <c r="M16" s="8"/>
      <c r="N16" s="14">
        <f t="shared" si="1"/>
        <v>0.71729799810670702</v>
      </c>
      <c r="O16" s="14">
        <f t="shared" si="5"/>
        <v>1.4930000000000001</v>
      </c>
      <c r="P16" s="19"/>
      <c r="Q16" s="21"/>
      <c r="R16" s="26" t="s">
        <v>110</v>
      </c>
      <c r="S16" s="3"/>
      <c r="U16" s="7">
        <f t="shared" si="6"/>
        <v>-167.87028682961221</v>
      </c>
      <c r="V16" s="7">
        <f t="shared" si="7"/>
        <v>-167.09692435293118</v>
      </c>
      <c r="W16" s="7">
        <f t="shared" si="8"/>
        <v>6.409675</v>
      </c>
      <c r="X16" s="7">
        <f t="shared" si="34"/>
        <v>6.4784283333333335</v>
      </c>
      <c r="Y16" s="7">
        <f t="shared" si="35"/>
        <v>6.6146827777777775</v>
      </c>
      <c r="Z16" s="7">
        <f t="shared" si="25"/>
        <v>-2.0598787428203646E-2</v>
      </c>
      <c r="AA16" s="43">
        <f t="shared" si="26"/>
        <v>-3.0992835887233672E-2</v>
      </c>
      <c r="AB16" s="8"/>
      <c r="AC16" s="14">
        <f t="shared" si="2"/>
        <v>-0.4597237671699661</v>
      </c>
      <c r="AD16" s="14">
        <f t="shared" si="9"/>
        <v>1.4450000000000001</v>
      </c>
      <c r="AE16" s="19"/>
      <c r="AF16" s="21" t="s">
        <v>32</v>
      </c>
      <c r="AG16" s="3"/>
      <c r="AI16" s="7">
        <f t="shared" si="10"/>
        <v>-135.389062888837</v>
      </c>
      <c r="AJ16" s="7">
        <f t="shared" si="11"/>
        <v>-133.06897545879391</v>
      </c>
      <c r="AK16" s="7">
        <f t="shared" si="17"/>
        <v>1.4905199999999998</v>
      </c>
      <c r="AL16" s="7">
        <f t="shared" si="27"/>
        <v>1.2082566837606838</v>
      </c>
      <c r="AM16" s="7">
        <f t="shared" si="28"/>
        <v>2.2087005413105412</v>
      </c>
      <c r="AN16" s="7">
        <f t="shared" si="29"/>
        <v>-0.45295586198219517</v>
      </c>
      <c r="AO16" s="43">
        <f t="shared" si="30"/>
        <v>-0.32515976153308956</v>
      </c>
      <c r="AP16" s="8"/>
      <c r="AQ16" s="14">
        <f t="shared" si="3"/>
        <v>-0.18924084903571944</v>
      </c>
      <c r="AR16" s="14">
        <f t="shared" si="12"/>
        <v>16.346</v>
      </c>
      <c r="AS16" s="19"/>
      <c r="AT16" s="21" t="s">
        <v>43</v>
      </c>
      <c r="AU16" s="3"/>
    </row>
    <row r="17" spans="1:47">
      <c r="A17" s="29">
        <v>9470.94</v>
      </c>
      <c r="B17" s="34">
        <f t="shared" si="0"/>
        <v>-9.4709400000000006</v>
      </c>
      <c r="C17" s="32">
        <v>0.63071200000000005</v>
      </c>
      <c r="F17" s="7">
        <f t="shared" si="4"/>
        <v>-181.27523642541672</v>
      </c>
      <c r="G17" s="7">
        <f t="shared" si="4"/>
        <v>-181.01744893318971</v>
      </c>
      <c r="H17" s="7">
        <f t="shared" si="18"/>
        <v>5.0685000000000002</v>
      </c>
      <c r="I17" s="7">
        <f t="shared" si="37"/>
        <v>4.9674000000000005</v>
      </c>
      <c r="J17" s="7">
        <f t="shared" si="38"/>
        <v>4.2680277777777782</v>
      </c>
      <c r="K17" s="7">
        <f t="shared" si="36"/>
        <v>1.6386309055054049</v>
      </c>
      <c r="L17" s="42">
        <f t="shared" si="33"/>
        <v>0.18755084640967401</v>
      </c>
      <c r="M17" s="8"/>
      <c r="N17" s="15">
        <f t="shared" si="1"/>
        <v>0.99735503072737874</v>
      </c>
      <c r="O17" s="14">
        <f t="shared" si="5"/>
        <v>1.4930000000000001</v>
      </c>
      <c r="P17" s="20"/>
      <c r="Q17" s="38">
        <f>KURT(L11:L186)</f>
        <v>0.15048922539651599</v>
      </c>
      <c r="R17" s="36" t="s">
        <v>59</v>
      </c>
      <c r="S17" s="3"/>
      <c r="U17" s="7">
        <f t="shared" si="6"/>
        <v>-166.32356187625015</v>
      </c>
      <c r="V17" s="7">
        <f t="shared" si="7"/>
        <v>-165.55019939956912</v>
      </c>
      <c r="W17" s="7">
        <f t="shared" si="8"/>
        <v>4.5909599999999999</v>
      </c>
      <c r="X17" s="7">
        <f t="shared" si="34"/>
        <v>4.9661283333333328</v>
      </c>
      <c r="Y17" s="7">
        <f t="shared" si="35"/>
        <v>6.2034449999999994</v>
      </c>
      <c r="Z17" s="7">
        <f t="shared" si="25"/>
        <v>-0.19945637733012334</v>
      </c>
      <c r="AA17" s="43">
        <f t="shared" si="26"/>
        <v>-0.2599337948510867</v>
      </c>
      <c r="AB17" s="8"/>
      <c r="AC17" s="14">
        <f t="shared" si="2"/>
        <v>-0.92300406647318012</v>
      </c>
      <c r="AD17" s="14">
        <f t="shared" si="9"/>
        <v>1.4450000000000001</v>
      </c>
      <c r="AE17" s="20"/>
      <c r="AF17" s="25"/>
      <c r="AG17" s="3"/>
      <c r="AI17" s="7">
        <f t="shared" si="10"/>
        <v>-130.74888802875086</v>
      </c>
      <c r="AJ17" s="7">
        <f t="shared" si="11"/>
        <v>-128.42880059870777</v>
      </c>
      <c r="AK17" s="7">
        <f t="shared" si="17"/>
        <v>1.3890153846153848</v>
      </c>
      <c r="AL17" s="7">
        <f t="shared" si="27"/>
        <v>1.3543613504273504</v>
      </c>
      <c r="AM17" s="7">
        <f t="shared" si="28"/>
        <v>1.5876600797720797</v>
      </c>
      <c r="AN17" s="7">
        <f t="shared" si="29"/>
        <v>-0.14694501191855946</v>
      </c>
      <c r="AO17" s="43">
        <f t="shared" si="30"/>
        <v>-0.12511790003891254</v>
      </c>
      <c r="AP17" s="8"/>
      <c r="AQ17" s="14">
        <f t="shared" si="3"/>
        <v>-0.77613978882158419</v>
      </c>
      <c r="AR17" s="14">
        <f t="shared" si="12"/>
        <v>16.346</v>
      </c>
      <c r="AS17" s="20"/>
      <c r="AT17" s="25"/>
      <c r="AU17" s="3"/>
    </row>
    <row r="18" spans="1:47">
      <c r="A18" s="29">
        <v>9835.66</v>
      </c>
      <c r="B18" s="34">
        <f t="shared" si="0"/>
        <v>-9.8356600000000007</v>
      </c>
      <c r="C18" s="32">
        <v>0.62621899999999997</v>
      </c>
      <c r="F18" s="7">
        <f t="shared" si="4"/>
        <v>-180.7596614409627</v>
      </c>
      <c r="G18" s="7">
        <f t="shared" si="4"/>
        <v>-180.50187394873569</v>
      </c>
      <c r="H18" s="7">
        <f t="shared" si="18"/>
        <v>5.6158000000000001</v>
      </c>
      <c r="I18" s="7">
        <f t="shared" si="37"/>
        <v>5.392266666666667</v>
      </c>
      <c r="J18" s="7">
        <f t="shared" si="38"/>
        <v>4.3255388888888895</v>
      </c>
      <c r="K18" s="27">
        <f t="shared" si="36"/>
        <v>2.4661153330927288</v>
      </c>
      <c r="L18" s="42">
        <f t="shared" si="33"/>
        <v>0.29828910206435411</v>
      </c>
      <c r="M18" s="8"/>
      <c r="N18" s="14">
        <f t="shared" si="1"/>
        <v>0.81073856010420786</v>
      </c>
      <c r="O18" s="14">
        <f t="shared" si="5"/>
        <v>1.4930000000000001</v>
      </c>
      <c r="P18" s="20"/>
      <c r="Q18" s="38">
        <f>KURT(K11:K186)</f>
        <v>0.10943094873662673</v>
      </c>
      <c r="R18" s="36" t="s">
        <v>60</v>
      </c>
      <c r="S18" s="3"/>
      <c r="U18" s="7">
        <f t="shared" si="6"/>
        <v>-164.77683692288809</v>
      </c>
      <c r="V18" s="7">
        <f t="shared" si="7"/>
        <v>-164.00347444620706</v>
      </c>
      <c r="W18" s="7">
        <f t="shared" si="8"/>
        <v>3.8977499999999998</v>
      </c>
      <c r="X18" s="7">
        <f t="shared" si="34"/>
        <v>4.1510366666666663</v>
      </c>
      <c r="Y18" s="7">
        <f t="shared" si="35"/>
        <v>5.5997522222222216</v>
      </c>
      <c r="Z18" s="7">
        <f t="shared" si="25"/>
        <v>-0.2587106532689839</v>
      </c>
      <c r="AA18" s="43">
        <f t="shared" si="26"/>
        <v>-0.3039424164997776</v>
      </c>
      <c r="AB18" s="8"/>
      <c r="AC18" s="14">
        <f t="shared" si="2"/>
        <v>-0.95440050502602114</v>
      </c>
      <c r="AD18" s="14">
        <f t="shared" si="9"/>
        <v>1.4450000000000001</v>
      </c>
      <c r="AE18" s="20"/>
      <c r="AF18" s="26" t="s">
        <v>30</v>
      </c>
      <c r="AG18" s="3"/>
      <c r="AI18" s="7">
        <f t="shared" si="10"/>
        <v>-126.10871316866471</v>
      </c>
      <c r="AJ18" s="7">
        <f t="shared" si="11"/>
        <v>-123.78862573862162</v>
      </c>
      <c r="AK18" s="7">
        <f t="shared" si="17"/>
        <v>1.1835486666666668</v>
      </c>
      <c r="AL18" s="7">
        <f t="shared" si="27"/>
        <v>1.1300471196581197</v>
      </c>
      <c r="AM18" s="7">
        <f t="shared" si="28"/>
        <v>1.2310290968660971</v>
      </c>
      <c r="AN18" s="7">
        <f t="shared" si="29"/>
        <v>-8.2030536455274028E-2</v>
      </c>
      <c r="AO18" s="43">
        <f t="shared" si="30"/>
        <v>-3.8569705882910421E-2</v>
      </c>
      <c r="AP18" s="8"/>
      <c r="AQ18" s="14">
        <f t="shared" si="3"/>
        <v>-0.9998742955849047</v>
      </c>
      <c r="AR18" s="14">
        <f t="shared" si="12"/>
        <v>16.346</v>
      </c>
      <c r="AS18" s="20"/>
      <c r="AT18" s="26" t="s">
        <v>41</v>
      </c>
      <c r="AU18" s="3"/>
    </row>
    <row r="19" spans="1:47">
      <c r="A19" s="29">
        <v>10200.4</v>
      </c>
      <c r="B19" s="34">
        <f t="shared" si="0"/>
        <v>-10.2004</v>
      </c>
      <c r="C19" s="32">
        <v>0.62248700000000001</v>
      </c>
      <c r="F19" s="7">
        <f t="shared" si="4"/>
        <v>-180.24408645650868</v>
      </c>
      <c r="G19" s="7">
        <f t="shared" si="4"/>
        <v>-179.98629896428167</v>
      </c>
      <c r="H19" s="7">
        <f t="shared" si="18"/>
        <v>5.4924999999999997</v>
      </c>
      <c r="I19" s="7">
        <f t="shared" si="37"/>
        <v>5.3229999999999995</v>
      </c>
      <c r="J19" s="7">
        <f t="shared" si="38"/>
        <v>4.3013722222222235</v>
      </c>
      <c r="K19" s="7">
        <f t="shared" si="36"/>
        <v>2.3751206010484971</v>
      </c>
      <c r="L19" s="42">
        <f t="shared" si="33"/>
        <v>0.27691808944690743</v>
      </c>
      <c r="M19" s="8"/>
      <c r="N19" s="14">
        <f t="shared" si="1"/>
        <v>0.24476850685288251</v>
      </c>
      <c r="O19" s="14">
        <f t="shared" si="5"/>
        <v>1.4930000000000001</v>
      </c>
      <c r="P19" s="20"/>
      <c r="S19" s="3"/>
      <c r="U19" s="7">
        <f t="shared" ref="U19:U82" si="39">U18+1.54672495336205</f>
        <v>-163.23011196952604</v>
      </c>
      <c r="V19" s="7">
        <f t="shared" ref="V19:V82" si="40">V18+1.54672495336205</f>
        <v>-162.45674949284501</v>
      </c>
      <c r="W19" s="7">
        <f t="shared" si="8"/>
        <v>3.9643999999999995</v>
      </c>
      <c r="X19" s="7">
        <f t="shared" ref="X19:X82" si="41">AVERAGE(W18:W20)</f>
        <v>3.6224249999999998</v>
      </c>
      <c r="Y19" s="7">
        <f t="shared" ref="Y19:Y82" si="42">AVERAGE(W15:W23)</f>
        <v>4.9567966666666665</v>
      </c>
      <c r="Z19" s="7">
        <f t="shared" si="25"/>
        <v>-0.26920040429336423</v>
      </c>
      <c r="AA19" s="43">
        <f t="shared" si="26"/>
        <v>-0.2002092749416795</v>
      </c>
      <c r="AB19" s="8"/>
      <c r="AC19" s="14">
        <f t="shared" ref="AC19:AC82" si="43" xml:space="preserve"> SIN((2*PI()*(V19+AD19)/13.9205245802584) + 2.989911921)</f>
        <v>-0.53922234029708038</v>
      </c>
      <c r="AD19" s="14">
        <f t="shared" si="9"/>
        <v>1.4450000000000001</v>
      </c>
      <c r="AE19" s="20"/>
      <c r="AF19" s="25" t="s">
        <v>31</v>
      </c>
      <c r="AG19" s="3"/>
      <c r="AI19" s="7">
        <f t="shared" si="10"/>
        <v>-121.46853830857856</v>
      </c>
      <c r="AJ19" s="7">
        <f t="shared" si="11"/>
        <v>-119.14845087853547</v>
      </c>
      <c r="AK19" s="7">
        <f t="shared" si="17"/>
        <v>0.81757730769230763</v>
      </c>
      <c r="AL19" s="7">
        <f t="shared" si="27"/>
        <v>0.86949622222222223</v>
      </c>
      <c r="AM19" s="7">
        <f t="shared" si="28"/>
        <v>1.1924684131054131</v>
      </c>
      <c r="AN19" s="7">
        <f t="shared" si="29"/>
        <v>-0.27084339285944714</v>
      </c>
      <c r="AO19" s="43">
        <f t="shared" si="30"/>
        <v>-0.31438241993917315</v>
      </c>
      <c r="AP19" s="8"/>
      <c r="AQ19" s="14">
        <f t="shared" si="3"/>
        <v>-0.75575650707905206</v>
      </c>
      <c r="AR19" s="14">
        <f t="shared" si="12"/>
        <v>16.346</v>
      </c>
      <c r="AS19" s="20"/>
      <c r="AT19" s="25" t="s">
        <v>42</v>
      </c>
      <c r="AU19" s="3"/>
    </row>
    <row r="20" spans="1:47">
      <c r="A20" s="29">
        <v>10565</v>
      </c>
      <c r="B20" s="34">
        <f t="shared" si="0"/>
        <v>-10.565</v>
      </c>
      <c r="C20" s="32">
        <v>0.62214700000000001</v>
      </c>
      <c r="F20" s="7">
        <f t="shared" ref="F20:G25" si="44">F19+0.515574984454017</f>
        <v>-179.72851147205466</v>
      </c>
      <c r="G20" s="7">
        <f t="shared" si="44"/>
        <v>-179.47072397982765</v>
      </c>
      <c r="H20" s="7">
        <f t="shared" si="18"/>
        <v>4.8606999999999996</v>
      </c>
      <c r="I20" s="7">
        <f t="shared" si="37"/>
        <v>4.7667833333333327</v>
      </c>
      <c r="J20" s="7">
        <f t="shared" si="38"/>
        <v>4.1786611111111114</v>
      </c>
      <c r="K20" s="7">
        <f t="shared" si="36"/>
        <v>1.4074417776028714</v>
      </c>
      <c r="L20" s="42">
        <f t="shared" si="33"/>
        <v>0.16321947886018773</v>
      </c>
      <c r="M20" s="8"/>
      <c r="N20" s="14">
        <f t="shared" si="1"/>
        <v>-0.43573145105391065</v>
      </c>
      <c r="O20" s="14">
        <f t="shared" si="5"/>
        <v>1.4930000000000001</v>
      </c>
      <c r="P20" s="18" t="s">
        <v>8</v>
      </c>
      <c r="Q20" s="36" t="s">
        <v>48</v>
      </c>
      <c r="R20" s="36" t="s">
        <v>47</v>
      </c>
      <c r="S20" s="3"/>
      <c r="U20" s="7">
        <f t="shared" si="39"/>
        <v>-161.68338701616398</v>
      </c>
      <c r="V20" s="7">
        <f t="shared" si="40"/>
        <v>-160.91002453948295</v>
      </c>
      <c r="W20" s="7">
        <f t="shared" si="8"/>
        <v>3.0051250000000005</v>
      </c>
      <c r="X20" s="7">
        <f t="shared" si="41"/>
        <v>3.5768616666666664</v>
      </c>
      <c r="Y20" s="7">
        <f t="shared" si="42"/>
        <v>4.7961549999999997</v>
      </c>
      <c r="Z20" s="7">
        <f t="shared" si="25"/>
        <v>-0.25422308773034508</v>
      </c>
      <c r="AA20" s="43">
        <f t="shared" si="26"/>
        <v>-0.37343038329661971</v>
      </c>
      <c r="AB20" s="8"/>
      <c r="AC20" s="14">
        <f t="shared" si="43"/>
        <v>0.12826395024565662</v>
      </c>
      <c r="AD20" s="14">
        <f t="shared" si="9"/>
        <v>1.4450000000000001</v>
      </c>
      <c r="AE20" s="20"/>
      <c r="AF20" s="38"/>
      <c r="AG20" s="3"/>
      <c r="AI20" s="7">
        <f t="shared" si="10"/>
        <v>-116.82836344849241</v>
      </c>
      <c r="AJ20" s="7">
        <f t="shared" si="11"/>
        <v>-114.50827601844932</v>
      </c>
      <c r="AK20" s="7">
        <f t="shared" si="17"/>
        <v>0.60736269230769224</v>
      </c>
      <c r="AL20" s="7">
        <f t="shared" si="27"/>
        <v>0.73580989743589731</v>
      </c>
      <c r="AM20" s="7">
        <f t="shared" si="28"/>
        <v>1.2261881082621082</v>
      </c>
      <c r="AN20" s="7">
        <f t="shared" si="29"/>
        <v>-0.39992086656363846</v>
      </c>
      <c r="AO20" s="43">
        <f t="shared" si="30"/>
        <v>-0.50467412934829792</v>
      </c>
      <c r="AP20" s="8"/>
      <c r="AQ20" s="14">
        <f t="shared" si="3"/>
        <v>-0.158011849612929</v>
      </c>
      <c r="AR20" s="14">
        <f t="shared" si="12"/>
        <v>16.346</v>
      </c>
      <c r="AS20" s="20"/>
      <c r="AT20" s="38"/>
      <c r="AU20" s="3"/>
    </row>
    <row r="21" spans="1:47">
      <c r="A21" s="29">
        <v>10929.9</v>
      </c>
      <c r="B21" s="34">
        <f t="shared" si="0"/>
        <v>-10.9299</v>
      </c>
      <c r="C21" s="32">
        <v>0.63730299999999995</v>
      </c>
      <c r="F21" s="7">
        <f t="shared" si="44"/>
        <v>-179.21293648760064</v>
      </c>
      <c r="G21" s="7">
        <f t="shared" si="44"/>
        <v>-178.95514899537363</v>
      </c>
      <c r="H21" s="7">
        <f t="shared" si="18"/>
        <v>3.9471499999999997</v>
      </c>
      <c r="I21" s="7">
        <f t="shared" si="37"/>
        <v>3.9782166666666661</v>
      </c>
      <c r="J21" s="7">
        <f t="shared" si="38"/>
        <v>4.0036166666666668</v>
      </c>
      <c r="K21" s="7">
        <f t="shared" si="36"/>
        <v>-6.344263728212618E-2</v>
      </c>
      <c r="L21" s="42">
        <f t="shared" si="33"/>
        <v>-1.4103914377417204E-2</v>
      </c>
      <c r="M21" s="8"/>
      <c r="N21" s="14">
        <f t="shared" si="1"/>
        <v>-0.91234782039688189</v>
      </c>
      <c r="O21" s="14">
        <f t="shared" si="5"/>
        <v>1.4930000000000001</v>
      </c>
      <c r="P21" s="19">
        <v>-4</v>
      </c>
      <c r="Q21" s="21">
        <v>-4.3999999999999997E-2</v>
      </c>
      <c r="R21" s="21">
        <f>CORREL(L187:L356,N191:N360)</f>
        <v>-1.7146663120697229E-2</v>
      </c>
      <c r="S21" s="3"/>
      <c r="U21" s="7">
        <f t="shared" si="39"/>
        <v>-160.13666206280192</v>
      </c>
      <c r="V21" s="7">
        <f t="shared" si="40"/>
        <v>-159.36329958612089</v>
      </c>
      <c r="W21" s="7">
        <f t="shared" si="8"/>
        <v>3.7610599999999996</v>
      </c>
      <c r="X21" s="7">
        <f t="shared" si="41"/>
        <v>3.8737366666666673</v>
      </c>
      <c r="Y21" s="7">
        <f t="shared" si="42"/>
        <v>4.8270355555555549</v>
      </c>
      <c r="Z21" s="7">
        <f t="shared" si="25"/>
        <v>-0.19749158213506679</v>
      </c>
      <c r="AA21" s="43">
        <f t="shared" si="26"/>
        <v>-0.2208344113663504</v>
      </c>
      <c r="AB21" s="8"/>
      <c r="AC21" s="14">
        <f t="shared" si="43"/>
        <v>0.73573411297341718</v>
      </c>
      <c r="AD21" s="14">
        <f t="shared" si="9"/>
        <v>1.4450000000000001</v>
      </c>
      <c r="AE21" s="19"/>
      <c r="AF21" s="36" t="s">
        <v>59</v>
      </c>
      <c r="AG21" s="3"/>
      <c r="AI21" s="7">
        <f t="shared" si="10"/>
        <v>-112.18818858840626</v>
      </c>
      <c r="AJ21" s="7">
        <f t="shared" si="11"/>
        <v>-109.86810115836317</v>
      </c>
      <c r="AK21" s="7">
        <f t="shared" si="17"/>
        <v>0.78248969230769216</v>
      </c>
      <c r="AL21" s="7">
        <f t="shared" si="27"/>
        <v>0.91294246153846148</v>
      </c>
      <c r="AM21" s="7">
        <f t="shared" si="28"/>
        <v>1.2554336267806265</v>
      </c>
      <c r="AN21" s="7">
        <f t="shared" si="29"/>
        <v>-0.27280706676659039</v>
      </c>
      <c r="AO21" s="43">
        <f t="shared" si="30"/>
        <v>-0.37671759333524379</v>
      </c>
      <c r="AP21" s="8"/>
      <c r="AQ21" s="14">
        <f t="shared" si="3"/>
        <v>0.51366830839318312</v>
      </c>
      <c r="AR21" s="14">
        <f t="shared" si="12"/>
        <v>16.346</v>
      </c>
      <c r="AS21" s="19"/>
      <c r="AT21" s="36" t="s">
        <v>59</v>
      </c>
      <c r="AU21" s="3"/>
    </row>
    <row r="22" spans="1:47">
      <c r="A22" s="29">
        <v>11294.5</v>
      </c>
      <c r="B22" s="34">
        <f t="shared" si="0"/>
        <v>-11.294499999999999</v>
      </c>
      <c r="C22" s="32">
        <v>0.68357800000000002</v>
      </c>
      <c r="F22" s="7">
        <f t="shared" si="44"/>
        <v>-178.69736150314662</v>
      </c>
      <c r="G22" s="7">
        <f t="shared" si="44"/>
        <v>-178.43957401091961</v>
      </c>
      <c r="H22" s="7">
        <f t="shared" si="18"/>
        <v>3.1267999999999998</v>
      </c>
      <c r="I22" s="7">
        <f t="shared" si="37"/>
        <v>3.2755166666666669</v>
      </c>
      <c r="J22" s="7">
        <f t="shared" si="38"/>
        <v>3.7899222222222217</v>
      </c>
      <c r="K22" s="7">
        <f t="shared" si="36"/>
        <v>-1.3572984493964968</v>
      </c>
      <c r="L22" s="42">
        <f t="shared" si="33"/>
        <v>-0.17496987625075855</v>
      </c>
      <c r="M22" s="8"/>
      <c r="N22" s="14">
        <f t="shared" si="1"/>
        <v>-0.96206650495957469</v>
      </c>
      <c r="O22" s="14">
        <f t="shared" si="5"/>
        <v>1.4930000000000001</v>
      </c>
      <c r="P22" s="19">
        <v>-3</v>
      </c>
      <c r="Q22" s="21">
        <v>-2.4E-2</v>
      </c>
      <c r="R22" s="21">
        <f>CORREL(L187:L356,N190:N359)</f>
        <v>1.5101766885763928E-2</v>
      </c>
      <c r="S22" s="3"/>
      <c r="U22" s="7">
        <f t="shared" si="39"/>
        <v>-158.58993710943986</v>
      </c>
      <c r="V22" s="7">
        <f t="shared" si="40"/>
        <v>-157.81657463275883</v>
      </c>
      <c r="W22" s="7">
        <f t="shared" si="8"/>
        <v>4.8550250000000004</v>
      </c>
      <c r="X22" s="7">
        <f t="shared" si="41"/>
        <v>4.7695366666666663</v>
      </c>
      <c r="Y22" s="7">
        <f t="shared" si="42"/>
        <v>5.0483650000000004</v>
      </c>
      <c r="Z22" s="7">
        <f t="shared" si="25"/>
        <v>-5.5231413206718205E-2</v>
      </c>
      <c r="AA22" s="43">
        <f t="shared" si="26"/>
        <v>-3.8297547819937772E-2</v>
      </c>
      <c r="AB22" s="8"/>
      <c r="AC22" s="14">
        <f t="shared" si="43"/>
        <v>0.99894610746705814</v>
      </c>
      <c r="AD22" s="14">
        <f t="shared" si="9"/>
        <v>1.4450000000000001</v>
      </c>
      <c r="AE22" s="19"/>
      <c r="AF22" s="21">
        <f>KURT(AA7:AA117)</f>
        <v>-0.10461456280159043</v>
      </c>
      <c r="AG22" s="3"/>
      <c r="AI22" s="7">
        <f t="shared" si="10"/>
        <v>-107.54801372832011</v>
      </c>
      <c r="AJ22" s="7">
        <f t="shared" si="11"/>
        <v>-105.22792629827703</v>
      </c>
      <c r="AK22" s="7">
        <f t="shared" si="17"/>
        <v>1.3489750000000003</v>
      </c>
      <c r="AL22" s="7">
        <f t="shared" si="27"/>
        <v>1.4996523333333334</v>
      </c>
      <c r="AM22" s="7">
        <f t="shared" si="28"/>
        <v>1.3225370455840455</v>
      </c>
      <c r="AN22" s="7">
        <f t="shared" si="29"/>
        <v>0.13392085185112679</v>
      </c>
      <c r="AO22" s="43">
        <f t="shared" si="30"/>
        <v>1.99903318430521E-2</v>
      </c>
      <c r="AP22" s="8"/>
      <c r="AQ22" s="15">
        <f t="shared" si="3"/>
        <v>0.94499735611477353</v>
      </c>
      <c r="AR22" s="14">
        <f t="shared" si="12"/>
        <v>16.346</v>
      </c>
      <c r="AS22" s="19"/>
      <c r="AT22" s="21">
        <f>KURT(AO7:AO117)</f>
        <v>0.28305167578729717</v>
      </c>
      <c r="AU22" s="3"/>
    </row>
    <row r="23" spans="1:47">
      <c r="A23" s="29">
        <v>11659.2</v>
      </c>
      <c r="B23" s="34">
        <f t="shared" si="0"/>
        <v>-11.6592</v>
      </c>
      <c r="C23" s="32">
        <v>0.78529300000000002</v>
      </c>
      <c r="F23" s="7">
        <f t="shared" si="44"/>
        <v>-178.1817865186926</v>
      </c>
      <c r="G23" s="7">
        <f t="shared" si="44"/>
        <v>-177.92399902646559</v>
      </c>
      <c r="H23" s="7">
        <f t="shared" si="18"/>
        <v>2.7526000000000002</v>
      </c>
      <c r="I23" s="7">
        <f t="shared" si="37"/>
        <v>2.8018000000000001</v>
      </c>
      <c r="J23" s="7">
        <f t="shared" si="38"/>
        <v>3.5960111111111113</v>
      </c>
      <c r="K23" s="7">
        <f t="shared" si="36"/>
        <v>-2.2085891466161578</v>
      </c>
      <c r="L23" s="42">
        <f t="shared" si="33"/>
        <v>-0.23454074112983214</v>
      </c>
      <c r="M23" s="8"/>
      <c r="N23" s="14">
        <f t="shared" si="1"/>
        <v>-0.56162357967348264</v>
      </c>
      <c r="O23" s="14">
        <f t="shared" si="5"/>
        <v>1.4930000000000001</v>
      </c>
      <c r="P23" s="19">
        <v>-2</v>
      </c>
      <c r="Q23" s="21">
        <v>8.0000000000000002E-3</v>
      </c>
      <c r="R23" s="21">
        <f>CORREL(L187:L356,N189:N358)</f>
        <v>4.0425472451612772E-2</v>
      </c>
      <c r="S23" s="3"/>
      <c r="U23" s="7">
        <f t="shared" si="39"/>
        <v>-157.0432121560778</v>
      </c>
      <c r="V23" s="7">
        <f t="shared" si="40"/>
        <v>-156.26984967939677</v>
      </c>
      <c r="W23" s="7">
        <f t="shared" si="8"/>
        <v>5.6925249999999998</v>
      </c>
      <c r="X23" s="7">
        <f t="shared" si="41"/>
        <v>5.8454750000000004</v>
      </c>
      <c r="Y23" s="7">
        <f t="shared" si="42"/>
        <v>5.2559594444444446</v>
      </c>
      <c r="Z23" s="7">
        <f t="shared" si="25"/>
        <v>0.11216135926974746</v>
      </c>
      <c r="AA23" s="43">
        <f t="shared" si="26"/>
        <v>8.3061058626889839E-2</v>
      </c>
      <c r="AB23" s="8"/>
      <c r="AC23" s="14">
        <f t="shared" si="43"/>
        <v>0.79474011622751228</v>
      </c>
      <c r="AD23" s="14">
        <f t="shared" si="9"/>
        <v>1.4450000000000001</v>
      </c>
      <c r="AE23" s="19"/>
      <c r="AF23" s="21"/>
      <c r="AG23" s="3"/>
      <c r="AI23" s="7">
        <f t="shared" si="10"/>
        <v>-102.90783886823397</v>
      </c>
      <c r="AJ23" s="7">
        <f t="shared" si="11"/>
        <v>-100.58775143819088</v>
      </c>
      <c r="AK23" s="7">
        <f t="shared" si="17"/>
        <v>2.3674923076923076</v>
      </c>
      <c r="AL23" s="7">
        <f t="shared" si="27"/>
        <v>1.588393076923077</v>
      </c>
      <c r="AM23" s="7">
        <f t="shared" si="28"/>
        <v>1.3173077834757834</v>
      </c>
      <c r="AN23" s="7">
        <f t="shared" si="29"/>
        <v>0.20578736180547064</v>
      </c>
      <c r="AO23" s="43">
        <f t="shared" si="30"/>
        <v>0.7972203135743714</v>
      </c>
      <c r="AP23" s="8"/>
      <c r="AQ23" s="14">
        <f t="shared" si="3"/>
        <v>0.93415163843451288</v>
      </c>
      <c r="AR23" s="14">
        <f t="shared" si="12"/>
        <v>16.346</v>
      </c>
      <c r="AS23" s="19"/>
      <c r="AT23" s="21"/>
      <c r="AU23" s="3"/>
    </row>
    <row r="24" spans="1:47">
      <c r="A24" s="29">
        <v>12024</v>
      </c>
      <c r="B24" s="34">
        <f t="shared" si="0"/>
        <v>-12.023999999999999</v>
      </c>
      <c r="C24" s="32">
        <v>0.98240700000000003</v>
      </c>
      <c r="F24" s="7">
        <f t="shared" si="44"/>
        <v>-177.66621153423858</v>
      </c>
      <c r="G24" s="7">
        <f t="shared" si="44"/>
        <v>-177.40842404201157</v>
      </c>
      <c r="H24" s="7">
        <f t="shared" si="18"/>
        <v>2.5259999999999998</v>
      </c>
      <c r="I24" s="7">
        <f t="shared" si="37"/>
        <v>2.6403666666666665</v>
      </c>
      <c r="J24" s="7">
        <f t="shared" si="38"/>
        <v>3.4797333333333333</v>
      </c>
      <c r="K24" s="7">
        <f t="shared" si="36"/>
        <v>-2.4121580197716308</v>
      </c>
      <c r="L24" s="42">
        <f t="shared" si="33"/>
        <v>-0.27408230515748344</v>
      </c>
      <c r="M24" s="8"/>
      <c r="N24" s="14">
        <f t="shared" si="1"/>
        <v>0.10160926029269261</v>
      </c>
      <c r="O24" s="14">
        <f t="shared" si="5"/>
        <v>1.4930000000000001</v>
      </c>
      <c r="P24" s="19">
        <v>-1</v>
      </c>
      <c r="Q24" s="21">
        <v>3.5999999999999997E-2</v>
      </c>
      <c r="R24" s="37">
        <f>CORREL(L187:L356,N188:N357)</f>
        <v>4.6670150743543436E-2</v>
      </c>
      <c r="S24" s="3"/>
      <c r="U24" s="7">
        <f t="shared" si="39"/>
        <v>-155.49648720271574</v>
      </c>
      <c r="V24" s="7">
        <f t="shared" si="40"/>
        <v>-154.72312472603471</v>
      </c>
      <c r="W24" s="7">
        <f t="shared" si="8"/>
        <v>6.9888750000000002</v>
      </c>
      <c r="X24" s="7">
        <f t="shared" si="41"/>
        <v>6.4563333333333333</v>
      </c>
      <c r="Y24" s="7">
        <f t="shared" si="42"/>
        <v>5.3741288888888894</v>
      </c>
      <c r="Z24" s="7">
        <f t="shared" si="25"/>
        <v>0.20137299771167028</v>
      </c>
      <c r="AA24" s="43">
        <f t="shared" si="26"/>
        <v>0.30046657690879508</v>
      </c>
      <c r="AB24" s="8"/>
      <c r="AC24" s="14">
        <f t="shared" si="43"/>
        <v>0.21866639205257504</v>
      </c>
      <c r="AD24" s="14">
        <f t="shared" si="9"/>
        <v>1.4450000000000001</v>
      </c>
      <c r="AE24" s="19"/>
      <c r="AF24" s="36" t="s">
        <v>60</v>
      </c>
      <c r="AG24" s="3"/>
      <c r="AI24" s="7">
        <f t="shared" si="10"/>
        <v>-98.267664008147818</v>
      </c>
      <c r="AJ24" s="7">
        <f t="shared" si="11"/>
        <v>-95.94757657810473</v>
      </c>
      <c r="AK24" s="7">
        <f t="shared" si="17"/>
        <v>1.0487119230769231</v>
      </c>
      <c r="AL24" s="7">
        <f t="shared" si="27"/>
        <v>1.7233112991452992</v>
      </c>
      <c r="AM24" s="7">
        <f t="shared" si="28"/>
        <v>1.4905487663817663</v>
      </c>
      <c r="AN24" s="7">
        <f t="shared" si="29"/>
        <v>0.15615895166486404</v>
      </c>
      <c r="AO24" s="43">
        <f t="shared" si="30"/>
        <v>-0.29642562073120249</v>
      </c>
      <c r="AP24" s="8"/>
      <c r="AQ24" s="14">
        <f t="shared" si="3"/>
        <v>0.48620598719172053</v>
      </c>
      <c r="AR24" s="14">
        <f t="shared" si="12"/>
        <v>16.346</v>
      </c>
      <c r="AS24" s="19"/>
      <c r="AT24" s="36" t="s">
        <v>60</v>
      </c>
      <c r="AU24" s="3"/>
    </row>
    <row r="25" spans="1:47">
      <c r="A25" s="29">
        <v>12388.7</v>
      </c>
      <c r="B25" s="34">
        <f t="shared" si="0"/>
        <v>-12.3887</v>
      </c>
      <c r="C25" s="32">
        <v>1.3166</v>
      </c>
      <c r="F25" s="7">
        <f t="shared" si="44"/>
        <v>-177.15063654978456</v>
      </c>
      <c r="G25" s="7">
        <f t="shared" si="44"/>
        <v>-176.89284905755756</v>
      </c>
      <c r="H25" s="7">
        <f t="shared" si="18"/>
        <v>2.6425000000000001</v>
      </c>
      <c r="I25" s="7">
        <f t="shared" si="37"/>
        <v>2.7712499999999998</v>
      </c>
      <c r="J25" s="7">
        <f t="shared" si="38"/>
        <v>3.533611111111111</v>
      </c>
      <c r="K25" s="7">
        <f t="shared" si="36"/>
        <v>-2.1574561748290231</v>
      </c>
      <c r="L25" s="42">
        <f t="shared" si="33"/>
        <v>-0.25218143227733669</v>
      </c>
      <c r="M25" s="8"/>
      <c r="N25" s="14">
        <f t="shared" si="1"/>
        <v>0.7172979981067118</v>
      </c>
      <c r="O25" s="14">
        <f t="shared" si="5"/>
        <v>1.4930000000000001</v>
      </c>
      <c r="P25" s="23">
        <v>0</v>
      </c>
      <c r="Q25" s="37">
        <v>4.7E-2</v>
      </c>
      <c r="R25" s="37">
        <f>CORREL(L187:L356,N187:N356)</f>
        <v>3.1099735802577366E-2</v>
      </c>
      <c r="S25" s="3"/>
      <c r="U25" s="7">
        <f t="shared" si="39"/>
        <v>-153.94976224935368</v>
      </c>
      <c r="V25" s="7">
        <f t="shared" si="40"/>
        <v>-153.17639977267265</v>
      </c>
      <c r="W25" s="7">
        <f t="shared" si="8"/>
        <v>6.6875999999999989</v>
      </c>
      <c r="X25" s="7">
        <f t="shared" si="41"/>
        <v>6.7531333333333334</v>
      </c>
      <c r="Y25" s="7">
        <f t="shared" si="42"/>
        <v>5.5818194444444451</v>
      </c>
      <c r="Z25" s="7">
        <f t="shared" si="25"/>
        <v>0.20984446031386605</v>
      </c>
      <c r="AA25" s="43">
        <f t="shared" si="26"/>
        <v>0.19810396351249437</v>
      </c>
      <c r="AB25" s="8"/>
      <c r="AC25" s="14">
        <f t="shared" si="43"/>
        <v>-0.45972376717001007</v>
      </c>
      <c r="AD25" s="14">
        <f t="shared" si="9"/>
        <v>1.4450000000000001</v>
      </c>
      <c r="AE25" s="19"/>
      <c r="AF25" s="21">
        <f>KURT(Z7:Z117)</f>
        <v>-0.3323341634489112</v>
      </c>
      <c r="AG25" s="3"/>
      <c r="AI25" s="7">
        <f t="shared" si="10"/>
        <v>-93.62748914806167</v>
      </c>
      <c r="AJ25" s="7">
        <f t="shared" si="11"/>
        <v>-91.307401718018582</v>
      </c>
      <c r="AK25" s="7">
        <f t="shared" si="17"/>
        <v>1.7537296666666664</v>
      </c>
      <c r="AL25" s="7">
        <f t="shared" si="27"/>
        <v>1.5984625811965811</v>
      </c>
      <c r="AM25" s="7">
        <f t="shared" si="28"/>
        <v>1.5930306894586892</v>
      </c>
      <c r="AN25" s="7">
        <f t="shared" si="29"/>
        <v>3.4097847416472149E-3</v>
      </c>
      <c r="AO25" s="43">
        <f t="shared" si="30"/>
        <v>0.1008762594916377</v>
      </c>
      <c r="AP25" s="8"/>
      <c r="AQ25" s="14">
        <f t="shared" si="3"/>
        <v>-0.18924084903572444</v>
      </c>
      <c r="AR25" s="14">
        <f t="shared" si="12"/>
        <v>16.346</v>
      </c>
      <c r="AS25" s="19"/>
      <c r="AT25" s="21">
        <f>KURT(AN9:AN40)</f>
        <v>0.79678825416309573</v>
      </c>
      <c r="AU25" s="3"/>
    </row>
    <row r="26" spans="1:47">
      <c r="A26" s="29">
        <v>12753.5</v>
      </c>
      <c r="B26" s="34">
        <f t="shared" si="0"/>
        <v>-12.753500000000001</v>
      </c>
      <c r="C26" s="32">
        <v>1.8110999999999999</v>
      </c>
      <c r="F26" s="7">
        <f t="shared" ref="F26:G26" si="45">F25+0.515574984454017</f>
        <v>-176.63506156533055</v>
      </c>
      <c r="G26" s="7">
        <f t="shared" si="45"/>
        <v>-176.37727407310354</v>
      </c>
      <c r="H26" s="7">
        <f t="shared" si="18"/>
        <v>3.1452499999999999</v>
      </c>
      <c r="I26" s="7">
        <f t="shared" ref="I26:I89" si="46">AVERAGE(H25:H27)</f>
        <v>3.2194500000000001</v>
      </c>
      <c r="J26" s="7">
        <f t="shared" ref="J26:J89" si="47">AVERAGE(H22:H30)</f>
        <v>3.784761111111111</v>
      </c>
      <c r="K26" s="7">
        <f t="shared" si="36"/>
        <v>-1.4936507074422711</v>
      </c>
      <c r="L26" s="42">
        <f t="shared" si="33"/>
        <v>-0.16897000691369046</v>
      </c>
      <c r="M26" s="8"/>
      <c r="N26" s="15">
        <f t="shared" ref="N26:N89" si="48" xml:space="preserve"> SIN((2*PI()*(G26+O26)/4.64017486008615) + 5.828143046)</f>
        <v>0.99735503072737919</v>
      </c>
      <c r="O26" s="14">
        <f t="shared" si="5"/>
        <v>1.4930000000000001</v>
      </c>
      <c r="P26" s="19">
        <v>1</v>
      </c>
      <c r="Q26" s="21">
        <v>3.5999999999999997E-2</v>
      </c>
      <c r="R26" s="37">
        <f>CORREL(L187:L356,N186:N355)</f>
        <v>1.118056161121687E-3</v>
      </c>
      <c r="S26" s="3"/>
      <c r="U26" s="7">
        <f t="shared" si="39"/>
        <v>-152.40303729599162</v>
      </c>
      <c r="V26" s="7">
        <f t="shared" si="40"/>
        <v>-151.62967481931059</v>
      </c>
      <c r="W26" s="7">
        <f t="shared" si="8"/>
        <v>6.5829250000000004</v>
      </c>
      <c r="X26" s="7">
        <f t="shared" si="41"/>
        <v>6.3455416666666666</v>
      </c>
      <c r="Y26" s="7">
        <f t="shared" si="42"/>
        <v>5.574454444444445</v>
      </c>
      <c r="Z26" s="7">
        <f t="shared" si="25"/>
        <v>0.13832514551997011</v>
      </c>
      <c r="AA26" s="43">
        <f t="shared" si="26"/>
        <v>0.18090928280176488</v>
      </c>
      <c r="AB26" s="8"/>
      <c r="AC26" s="14">
        <f t="shared" si="43"/>
        <v>-0.9230040664731991</v>
      </c>
      <c r="AD26" s="14">
        <f t="shared" si="9"/>
        <v>1.4450000000000001</v>
      </c>
      <c r="AE26" s="19"/>
      <c r="AF26" s="21"/>
      <c r="AG26" s="3"/>
      <c r="AI26" s="7">
        <f t="shared" si="10"/>
        <v>-88.987314287975522</v>
      </c>
      <c r="AJ26" s="7">
        <f t="shared" si="11"/>
        <v>-86.667226857932434</v>
      </c>
      <c r="AK26" s="7">
        <f t="shared" si="17"/>
        <v>1.9929461538461539</v>
      </c>
      <c r="AL26" s="7">
        <f t="shared" si="27"/>
        <v>1.6277203760683758</v>
      </c>
      <c r="AM26" s="7">
        <f t="shared" si="28"/>
        <v>1.6561634586894585</v>
      </c>
      <c r="AN26" s="7">
        <f t="shared" si="29"/>
        <v>-1.7174079328854397E-2</v>
      </c>
      <c r="AO26" s="43">
        <f t="shared" si="30"/>
        <v>0.20335112056100768</v>
      </c>
      <c r="AP26" s="8"/>
      <c r="AQ26" s="14">
        <f t="shared" si="3"/>
        <v>-0.77613978882158741</v>
      </c>
      <c r="AR26" s="14">
        <f t="shared" si="12"/>
        <v>16.346</v>
      </c>
      <c r="AS26" s="19"/>
      <c r="AT26" s="21"/>
      <c r="AU26" s="3"/>
    </row>
    <row r="27" spans="1:47">
      <c r="A27" s="29">
        <v>13118.2</v>
      </c>
      <c r="B27" s="34">
        <f t="shared" si="0"/>
        <v>-13.1182</v>
      </c>
      <c r="C27" s="32">
        <v>2.4594</v>
      </c>
      <c r="F27" s="7">
        <f t="shared" ref="F27:G27" si="49">F26+0.515574984454017</f>
        <v>-176.11948658087653</v>
      </c>
      <c r="G27" s="7">
        <f t="shared" si="49"/>
        <v>-175.86169908864952</v>
      </c>
      <c r="H27" s="7">
        <f t="shared" si="18"/>
        <v>3.8706</v>
      </c>
      <c r="I27" s="7">
        <f t="shared" si="46"/>
        <v>3.8206166666666665</v>
      </c>
      <c r="J27" s="7">
        <f t="shared" si="47"/>
        <v>4.211783333333333</v>
      </c>
      <c r="K27" s="7">
        <f t="shared" si="36"/>
        <v>-0.92874356468162667</v>
      </c>
      <c r="L27" s="42">
        <f t="shared" si="33"/>
        <v>-8.100685774434413E-2</v>
      </c>
      <c r="M27" s="8"/>
      <c r="N27" s="14">
        <f t="shared" si="48"/>
        <v>0.81073856010420386</v>
      </c>
      <c r="O27" s="14">
        <f t="shared" si="5"/>
        <v>1.4930000000000001</v>
      </c>
      <c r="P27" s="19">
        <v>2</v>
      </c>
      <c r="Q27" s="21">
        <v>8.0000000000000002E-3</v>
      </c>
      <c r="R27" s="21">
        <f>CORREL(L187:L356,N185:N354)</f>
        <v>-2.9549390021683299E-2</v>
      </c>
      <c r="S27" s="3"/>
      <c r="U27" s="7">
        <f t="shared" si="39"/>
        <v>-150.85631234262956</v>
      </c>
      <c r="V27" s="7">
        <f t="shared" si="40"/>
        <v>-150.08294986594854</v>
      </c>
      <c r="W27" s="7">
        <f t="shared" si="8"/>
        <v>5.7660999999999998</v>
      </c>
      <c r="X27" s="7">
        <f t="shared" si="41"/>
        <v>5.7923166666666672</v>
      </c>
      <c r="Y27" s="7">
        <f t="shared" si="42"/>
        <v>5.4207044444444437</v>
      </c>
      <c r="Z27" s="7">
        <f t="shared" si="25"/>
        <v>6.8554230548961259E-2</v>
      </c>
      <c r="AA27" s="43">
        <f t="shared" si="26"/>
        <v>6.3717835771242681E-2</v>
      </c>
      <c r="AB27" s="8"/>
      <c r="AC27" s="14">
        <f t="shared" si="43"/>
        <v>-0.95440050502600204</v>
      </c>
      <c r="AD27" s="14">
        <f t="shared" si="9"/>
        <v>1.4450000000000001</v>
      </c>
      <c r="AE27" s="19"/>
      <c r="AF27" s="21"/>
      <c r="AG27" s="3"/>
      <c r="AI27" s="7">
        <f t="shared" ref="AI27:AI49" si="50">AI26+4.64017486008615</f>
        <v>-84.347139427889374</v>
      </c>
      <c r="AJ27" s="7">
        <f t="shared" ref="AJ27:AJ49" si="51">AJ26+4.64017486008615</f>
        <v>-82.027051997846286</v>
      </c>
      <c r="AK27" s="7">
        <f t="shared" si="17"/>
        <v>1.1364853076923076</v>
      </c>
      <c r="AL27" s="7">
        <f t="shared" ref="AL27:AL40" si="52">AVERAGE(AK26:AK28)</f>
        <v>1.8353925384615384</v>
      </c>
      <c r="AM27" s="7">
        <f t="shared" ref="AM27:AM40" si="53">AVERAGE(AK23:AK31)</f>
        <v>2.259658544159544</v>
      </c>
      <c r="AN27" s="7">
        <f t="shared" si="29"/>
        <v>-0.18775668863536499</v>
      </c>
      <c r="AO27" s="43">
        <f t="shared" si="30"/>
        <v>-0.49705440645900278</v>
      </c>
      <c r="AP27" s="8"/>
      <c r="AQ27" s="14">
        <f t="shared" si="3"/>
        <v>-0.99987429558490459</v>
      </c>
      <c r="AR27" s="14">
        <f t="shared" si="12"/>
        <v>16.346</v>
      </c>
      <c r="AS27" s="19"/>
      <c r="AT27" s="21"/>
      <c r="AU27" s="3"/>
    </row>
    <row r="28" spans="1:47">
      <c r="A28" s="29">
        <v>13483</v>
      </c>
      <c r="B28" s="34">
        <f t="shared" si="0"/>
        <v>-13.483000000000001</v>
      </c>
      <c r="C28" s="32">
        <v>3.2269000000000001</v>
      </c>
      <c r="F28" s="7">
        <f t="shared" ref="F28:G28" si="54">F27+0.515574984454017</f>
        <v>-175.60391159642251</v>
      </c>
      <c r="G28" s="7">
        <f t="shared" si="54"/>
        <v>-175.3461241041955</v>
      </c>
      <c r="H28" s="7">
        <f t="shared" si="18"/>
        <v>4.4459999999999997</v>
      </c>
      <c r="I28" s="7">
        <f t="shared" si="46"/>
        <v>4.5540666666666665</v>
      </c>
      <c r="J28" s="7">
        <f t="shared" si="47"/>
        <v>4.7605055555555555</v>
      </c>
      <c r="K28" s="7">
        <f t="shared" si="36"/>
        <v>-0.43364908722346329</v>
      </c>
      <c r="L28" s="42">
        <f t="shared" si="33"/>
        <v>-6.6065578935944114E-2</v>
      </c>
      <c r="M28" s="8"/>
      <c r="N28" s="14">
        <f t="shared" si="48"/>
        <v>0.24476850685282076</v>
      </c>
      <c r="O28" s="14">
        <f t="shared" si="5"/>
        <v>1.4930000000000001</v>
      </c>
      <c r="P28" s="19">
        <v>3</v>
      </c>
      <c r="Q28" s="21">
        <v>-2.4E-2</v>
      </c>
      <c r="R28" s="21">
        <f>CORREL(L187:L356,N184:N353)</f>
        <v>-4.6368706006787455E-2</v>
      </c>
      <c r="S28" s="3"/>
      <c r="U28" s="7">
        <f t="shared" si="39"/>
        <v>-149.30958738926751</v>
      </c>
      <c r="V28" s="7">
        <f t="shared" si="40"/>
        <v>-148.53622491258648</v>
      </c>
      <c r="W28" s="7">
        <f t="shared" si="8"/>
        <v>5.0279250000000006</v>
      </c>
      <c r="X28" s="7">
        <f t="shared" si="41"/>
        <v>5.2227883333333338</v>
      </c>
      <c r="Y28" s="7">
        <f t="shared" si="42"/>
        <v>5.0953238888888883</v>
      </c>
      <c r="Z28" s="7">
        <f t="shared" si="25"/>
        <v>2.5015965073859281E-2</v>
      </c>
      <c r="AA28" s="43">
        <f t="shared" si="26"/>
        <v>-1.322759658828776E-2</v>
      </c>
      <c r="AB28" s="8"/>
      <c r="AC28" s="14">
        <f t="shared" si="43"/>
        <v>-0.53922234029702676</v>
      </c>
      <c r="AD28" s="14">
        <f t="shared" si="9"/>
        <v>1.4450000000000001</v>
      </c>
      <c r="AE28" s="19"/>
      <c r="AF28" s="21"/>
      <c r="AG28" s="3"/>
      <c r="AI28" s="7">
        <f t="shared" si="50"/>
        <v>-79.706964567803226</v>
      </c>
      <c r="AJ28" s="7">
        <f t="shared" si="51"/>
        <v>-77.386877137760138</v>
      </c>
      <c r="AK28" s="7">
        <f t="shared" si="17"/>
        <v>2.3767461538461534</v>
      </c>
      <c r="AL28" s="7">
        <f t="shared" si="52"/>
        <v>1.6809771538461538</v>
      </c>
      <c r="AM28" s="7">
        <f t="shared" si="53"/>
        <v>2.8297628176638177</v>
      </c>
      <c r="AN28" s="7">
        <f t="shared" si="29"/>
        <v>-0.4059653539324094</v>
      </c>
      <c r="AO28" s="43">
        <f t="shared" si="30"/>
        <v>-0.16008997679588699</v>
      </c>
      <c r="AP28" s="8"/>
      <c r="AQ28" s="14">
        <f t="shared" si="3"/>
        <v>-0.75575650707904873</v>
      </c>
      <c r="AR28" s="14">
        <f t="shared" si="12"/>
        <v>16.346</v>
      </c>
      <c r="AS28" s="19"/>
      <c r="AT28" s="21"/>
      <c r="AU28" s="3"/>
    </row>
    <row r="29" spans="1:47">
      <c r="A29" s="29">
        <v>13847.7</v>
      </c>
      <c r="B29" s="34">
        <f t="shared" si="0"/>
        <v>-13.847700000000001</v>
      </c>
      <c r="C29" s="32">
        <v>4.0616000000000003</v>
      </c>
      <c r="F29" s="7">
        <f t="shared" ref="F29:G29" si="55">F28+0.515574984454017</f>
        <v>-175.08833661196849</v>
      </c>
      <c r="G29" s="7">
        <f t="shared" si="55"/>
        <v>-174.83054911974148</v>
      </c>
      <c r="H29" s="7">
        <f t="shared" si="18"/>
        <v>5.3456000000000001</v>
      </c>
      <c r="I29" s="7">
        <f t="shared" si="46"/>
        <v>5.3330333333333328</v>
      </c>
      <c r="J29" s="7">
        <f t="shared" si="47"/>
        <v>5.3929166666666672</v>
      </c>
      <c r="K29" s="7">
        <f t="shared" si="36"/>
        <v>-0.11104071698988083</v>
      </c>
      <c r="L29" s="42">
        <f t="shared" si="33"/>
        <v>-8.7738545932164458E-3</v>
      </c>
      <c r="M29" s="8"/>
      <c r="N29" s="14">
        <f t="shared" si="48"/>
        <v>-0.43573145105391681</v>
      </c>
      <c r="O29" s="14">
        <f t="shared" si="5"/>
        <v>1.4930000000000001</v>
      </c>
      <c r="P29" s="19">
        <v>4</v>
      </c>
      <c r="Q29" s="21">
        <v>-4.3999999999999997E-2</v>
      </c>
      <c r="R29" s="21">
        <f>CORREL(L187:L356,N183:N352)</f>
        <v>-4.1350422886547993E-2</v>
      </c>
      <c r="S29" s="3"/>
      <c r="U29" s="7">
        <f t="shared" si="39"/>
        <v>-147.76286243590545</v>
      </c>
      <c r="V29" s="7">
        <f t="shared" si="40"/>
        <v>-146.98949995922442</v>
      </c>
      <c r="W29" s="7">
        <f t="shared" si="8"/>
        <v>4.8743399999999992</v>
      </c>
      <c r="X29" s="7">
        <f t="shared" si="41"/>
        <v>4.5323466666666663</v>
      </c>
      <c r="Y29" s="7">
        <f t="shared" si="42"/>
        <v>4.5487266666666661</v>
      </c>
      <c r="Z29" s="7">
        <f t="shared" si="25"/>
        <v>-3.6010077545510777E-3</v>
      </c>
      <c r="AA29" s="43">
        <f t="shared" si="26"/>
        <v>7.1583402827751108E-2</v>
      </c>
      <c r="AB29" s="8"/>
      <c r="AC29" s="14">
        <f t="shared" si="43"/>
        <v>0.12826395024570569</v>
      </c>
      <c r="AD29" s="14">
        <f t="shared" si="9"/>
        <v>1.4450000000000001</v>
      </c>
      <c r="AE29" s="19"/>
      <c r="AF29" s="21"/>
      <c r="AG29" s="3"/>
      <c r="AI29" s="7">
        <f t="shared" si="50"/>
        <v>-75.066789707717078</v>
      </c>
      <c r="AJ29" s="7">
        <f t="shared" si="51"/>
        <v>-72.74670227767399</v>
      </c>
      <c r="AK29" s="7">
        <f t="shared" si="17"/>
        <v>1.5297000000000001</v>
      </c>
      <c r="AL29" s="7">
        <f t="shared" si="52"/>
        <v>1.7523769230769231</v>
      </c>
      <c r="AM29" s="7">
        <f t="shared" si="53"/>
        <v>3.2420568632478632</v>
      </c>
      <c r="AN29" s="7">
        <f t="shared" si="29"/>
        <v>-0.4594860617831954</v>
      </c>
      <c r="AO29" s="43">
        <f t="shared" si="30"/>
        <v>-0.52816990431575572</v>
      </c>
      <c r="AP29" s="8"/>
      <c r="AQ29" s="14">
        <f t="shared" si="3"/>
        <v>-0.15801184961292222</v>
      </c>
      <c r="AR29" s="14">
        <f t="shared" si="12"/>
        <v>16.346</v>
      </c>
      <c r="AS29" s="19"/>
      <c r="AT29" s="21"/>
      <c r="AU29" s="3"/>
    </row>
    <row r="30" spans="1:47">
      <c r="A30" s="29">
        <v>14212.4</v>
      </c>
      <c r="B30" s="34">
        <f t="shared" si="0"/>
        <v>-14.212399999999999</v>
      </c>
      <c r="C30" s="32">
        <v>4.8932000000000002</v>
      </c>
      <c r="F30" s="7">
        <f t="shared" ref="F30:G30" si="56">F29+0.515574984454017</f>
        <v>-174.57276162751447</v>
      </c>
      <c r="G30" s="7">
        <f t="shared" si="56"/>
        <v>-174.31497413528746</v>
      </c>
      <c r="H30" s="7">
        <f t="shared" si="18"/>
        <v>6.2074999999999996</v>
      </c>
      <c r="I30" s="7">
        <f t="shared" si="46"/>
        <v>6.1743666666666668</v>
      </c>
      <c r="J30" s="7">
        <f t="shared" si="47"/>
        <v>6.1218833333333329</v>
      </c>
      <c r="K30" s="27">
        <f t="shared" si="36"/>
        <v>8.5730698341741629E-2</v>
      </c>
      <c r="L30" s="42">
        <f t="shared" si="33"/>
        <v>1.3985347646285229E-2</v>
      </c>
      <c r="M30" s="8"/>
      <c r="N30" s="14">
        <f t="shared" si="48"/>
        <v>-0.91234782039688467</v>
      </c>
      <c r="O30" s="14">
        <f t="shared" si="5"/>
        <v>1.4930000000000001</v>
      </c>
      <c r="P30" s="19"/>
      <c r="Q30" s="21"/>
      <c r="R30" s="24"/>
      <c r="S30" s="3"/>
      <c r="U30" s="7">
        <f t="shared" si="39"/>
        <v>-146.21613748254339</v>
      </c>
      <c r="V30" s="7">
        <f t="shared" si="40"/>
        <v>-145.44277500586236</v>
      </c>
      <c r="W30" s="7">
        <f t="shared" si="8"/>
        <v>3.6947749999999999</v>
      </c>
      <c r="X30" s="7">
        <f t="shared" si="41"/>
        <v>4.0134633333333332</v>
      </c>
      <c r="Y30" s="7">
        <f t="shared" si="42"/>
        <v>3.9171912222222227</v>
      </c>
      <c r="Z30" s="7">
        <f t="shared" si="25"/>
        <v>2.4576821924076286E-2</v>
      </c>
      <c r="AA30" s="43">
        <f t="shared" si="26"/>
        <v>-5.677951613912946E-2</v>
      </c>
      <c r="AB30" s="8"/>
      <c r="AC30" s="14">
        <f t="shared" si="43"/>
        <v>0.73573411297346036</v>
      </c>
      <c r="AD30" s="14">
        <f t="shared" si="9"/>
        <v>1.4450000000000001</v>
      </c>
      <c r="AG30" s="3"/>
      <c r="AI30" s="7">
        <f t="shared" si="50"/>
        <v>-70.42661484763093</v>
      </c>
      <c r="AJ30" s="7">
        <f t="shared" si="51"/>
        <v>-68.106527417587841</v>
      </c>
      <c r="AK30" s="7">
        <f t="shared" si="17"/>
        <v>1.3506846153846155</v>
      </c>
      <c r="AL30" s="7">
        <f t="shared" si="52"/>
        <v>3.2202717948717954</v>
      </c>
      <c r="AM30" s="7">
        <f t="shared" si="53"/>
        <v>3.3035706609686617</v>
      </c>
      <c r="AN30" s="7">
        <f t="shared" si="29"/>
        <v>-2.5214797758387197E-2</v>
      </c>
      <c r="AO30" s="43">
        <f t="shared" si="30"/>
        <v>-0.59114402142420874</v>
      </c>
      <c r="AP30" s="8"/>
      <c r="AQ30" s="14">
        <f t="shared" si="3"/>
        <v>0.51366830839318756</v>
      </c>
      <c r="AR30" s="14">
        <f t="shared" si="12"/>
        <v>16.346</v>
      </c>
      <c r="AS30" s="19"/>
      <c r="AT30" s="21"/>
      <c r="AU30" s="3"/>
    </row>
    <row r="31" spans="1:47">
      <c r="A31" s="29">
        <v>14577.2</v>
      </c>
      <c r="B31" s="34">
        <f t="shared" si="0"/>
        <v>-14.577200000000001</v>
      </c>
      <c r="C31" s="32">
        <v>5.6603000000000003</v>
      </c>
      <c r="F31" s="7">
        <f t="shared" ref="F31:G31" si="57">F30+0.515574984454017</f>
        <v>-174.05718664306045</v>
      </c>
      <c r="G31" s="7">
        <f t="shared" si="57"/>
        <v>-173.79939915083344</v>
      </c>
      <c r="H31" s="7">
        <f t="shared" si="18"/>
        <v>6.97</v>
      </c>
      <c r="I31" s="7">
        <f t="shared" si="46"/>
        <v>6.9561999999999991</v>
      </c>
      <c r="J31" s="7">
        <f t="shared" si="47"/>
        <v>6.9214111111111114</v>
      </c>
      <c r="K31" s="7">
        <f t="shared" si="36"/>
        <v>5.026271136103988E-2</v>
      </c>
      <c r="L31" s="42">
        <f t="shared" si="33"/>
        <v>7.0200842153254062E-3</v>
      </c>
      <c r="M31" s="8"/>
      <c r="N31" s="14">
        <f t="shared" si="48"/>
        <v>-0.96206650495955737</v>
      </c>
      <c r="O31" s="14">
        <f t="shared" si="5"/>
        <v>1.4930000000000001</v>
      </c>
      <c r="P31" s="19"/>
      <c r="Q31" s="21"/>
      <c r="R31" s="21" t="s">
        <v>49</v>
      </c>
      <c r="S31" s="3"/>
      <c r="U31" s="7">
        <f t="shared" si="39"/>
        <v>-144.66941252918133</v>
      </c>
      <c r="V31" s="7">
        <f t="shared" si="40"/>
        <v>-143.8960500525003</v>
      </c>
      <c r="W31" s="7">
        <f t="shared" si="8"/>
        <v>3.4712749999999999</v>
      </c>
      <c r="X31" s="7">
        <f t="shared" si="41"/>
        <v>3.3100500000000004</v>
      </c>
      <c r="Y31" s="7">
        <f t="shared" si="42"/>
        <v>3.2502183888888889</v>
      </c>
      <c r="Z31" s="7">
        <f t="shared" si="25"/>
        <v>1.8408489508166648E-2</v>
      </c>
      <c r="AA31" s="43">
        <f t="shared" si="26"/>
        <v>6.8012848572517326E-2</v>
      </c>
      <c r="AB31" s="8"/>
      <c r="AC31" s="14">
        <f t="shared" si="43"/>
        <v>0.99894610746706103</v>
      </c>
      <c r="AD31" s="14">
        <f t="shared" si="9"/>
        <v>1.4450000000000001</v>
      </c>
      <c r="AG31" s="3"/>
      <c r="AI31" s="7">
        <f t="shared" si="50"/>
        <v>-65.786439987544782</v>
      </c>
      <c r="AJ31" s="7">
        <f t="shared" si="51"/>
        <v>-63.466352557501693</v>
      </c>
      <c r="AK31" s="7">
        <f t="shared" si="17"/>
        <v>6.7804307692307697</v>
      </c>
      <c r="AL31" s="7">
        <f t="shared" si="52"/>
        <v>5.2098487179487174</v>
      </c>
      <c r="AM31" s="7">
        <f t="shared" si="53"/>
        <v>3.3774142507122509</v>
      </c>
      <c r="AN31" s="7">
        <f t="shared" si="29"/>
        <v>0.54255543774354331</v>
      </c>
      <c r="AO31" s="43">
        <f t="shared" si="30"/>
        <v>1.007580434588641</v>
      </c>
      <c r="AP31" s="8"/>
      <c r="AQ31" s="15">
        <f t="shared" si="3"/>
        <v>0.94499735611477464</v>
      </c>
      <c r="AR31" s="14">
        <f t="shared" si="12"/>
        <v>16.346</v>
      </c>
      <c r="AS31" s="19"/>
      <c r="AT31" s="21"/>
      <c r="AU31" s="3"/>
    </row>
    <row r="32" spans="1:47">
      <c r="A32" s="29">
        <v>14941.9</v>
      </c>
      <c r="B32" s="34">
        <f t="shared" si="0"/>
        <v>-14.9419</v>
      </c>
      <c r="C32" s="32">
        <v>6.3387000000000002</v>
      </c>
      <c r="F32" s="7">
        <f t="shared" ref="F32:G32" si="58">F31+0.515574984454017</f>
        <v>-173.54161165860643</v>
      </c>
      <c r="G32" s="7">
        <f t="shared" si="58"/>
        <v>-173.28382416637942</v>
      </c>
      <c r="H32" s="7">
        <f t="shared" si="18"/>
        <v>7.6910999999999996</v>
      </c>
      <c r="I32" s="7">
        <f t="shared" si="46"/>
        <v>7.6262666666666661</v>
      </c>
      <c r="J32" s="7">
        <f t="shared" si="47"/>
        <v>7.7521166666666659</v>
      </c>
      <c r="K32" s="7">
        <f t="shared" si="36"/>
        <v>-0.16234275799942743</v>
      </c>
      <c r="L32" s="42">
        <f t="shared" si="33"/>
        <v>-7.8709685741743529E-3</v>
      </c>
      <c r="M32" s="8"/>
      <c r="N32" s="14">
        <f t="shared" si="48"/>
        <v>-0.56162357967345344</v>
      </c>
      <c r="O32" s="14">
        <f t="shared" si="5"/>
        <v>1.4930000000000001</v>
      </c>
      <c r="P32" s="19"/>
      <c r="Q32" s="21"/>
      <c r="R32" s="22" t="s">
        <v>50</v>
      </c>
      <c r="S32" s="3"/>
      <c r="U32" s="7">
        <f t="shared" si="39"/>
        <v>-143.12268757581927</v>
      </c>
      <c r="V32" s="7">
        <f t="shared" si="40"/>
        <v>-142.34932509913824</v>
      </c>
      <c r="W32" s="7">
        <f t="shared" si="8"/>
        <v>2.7641</v>
      </c>
      <c r="X32" s="7">
        <f t="shared" si="41"/>
        <v>2.7682916666666664</v>
      </c>
      <c r="Y32" s="7">
        <f t="shared" si="42"/>
        <v>2.6819576666666669</v>
      </c>
      <c r="Z32" s="7">
        <f t="shared" si="25"/>
        <v>3.2190664704749627E-2</v>
      </c>
      <c r="AA32" s="43">
        <f t="shared" si="26"/>
        <v>3.0627751643606427E-2</v>
      </c>
      <c r="AB32" s="8"/>
      <c r="AC32" s="14">
        <f t="shared" si="43"/>
        <v>0.7947401162274822</v>
      </c>
      <c r="AD32" s="14">
        <f t="shared" si="9"/>
        <v>1.4450000000000001</v>
      </c>
      <c r="AG32" s="3"/>
      <c r="AI32" s="7">
        <f t="shared" si="50"/>
        <v>-61.146265127458634</v>
      </c>
      <c r="AJ32" s="7">
        <f t="shared" si="51"/>
        <v>-58.826177697415545</v>
      </c>
      <c r="AK32" s="7">
        <f t="shared" si="17"/>
        <v>7.4984307692307697</v>
      </c>
      <c r="AL32" s="7">
        <f t="shared" si="52"/>
        <v>6.3460732905982908</v>
      </c>
      <c r="AM32" s="7">
        <f t="shared" si="53"/>
        <v>3.5390603276353279</v>
      </c>
      <c r="AN32" s="7">
        <f t="shared" si="29"/>
        <v>0.79315205255020538</v>
      </c>
      <c r="AO32" s="43">
        <f t="shared" si="30"/>
        <v>1.1187631956081829</v>
      </c>
      <c r="AP32" s="8"/>
      <c r="AQ32" s="14">
        <f t="shared" si="3"/>
        <v>0.93415163843451099</v>
      </c>
      <c r="AR32" s="14">
        <f t="shared" si="12"/>
        <v>16.346</v>
      </c>
      <c r="AS32" s="19"/>
      <c r="AT32" s="21"/>
      <c r="AU32" s="3"/>
    </row>
    <row r="33" spans="1:47">
      <c r="A33" s="29">
        <v>15306.5</v>
      </c>
      <c r="B33" s="34">
        <f t="shared" si="0"/>
        <v>-15.3065</v>
      </c>
      <c r="C33" s="32">
        <v>6.9393000000000002</v>
      </c>
      <c r="F33" s="7">
        <f t="shared" ref="F33:G33" si="59">F32+0.515574984454017</f>
        <v>-173.02603667415241</v>
      </c>
      <c r="G33" s="7">
        <f t="shared" si="59"/>
        <v>-172.7682491819254</v>
      </c>
      <c r="H33" s="7">
        <f t="shared" si="18"/>
        <v>8.2177000000000007</v>
      </c>
      <c r="I33" s="7">
        <f t="shared" si="46"/>
        <v>8.3706666666666667</v>
      </c>
      <c r="J33" s="7">
        <f t="shared" si="47"/>
        <v>8.5808166666666672</v>
      </c>
      <c r="K33" s="7">
        <f t="shared" si="36"/>
        <v>-0.24490675906916448</v>
      </c>
      <c r="L33" s="42">
        <f t="shared" si="33"/>
        <v>-4.2317261954475938E-2</v>
      </c>
      <c r="M33" s="8"/>
      <c r="N33" s="14">
        <f t="shared" si="48"/>
        <v>0.10160926029269943</v>
      </c>
      <c r="O33" s="14">
        <f t="shared" si="5"/>
        <v>1.4930000000000001</v>
      </c>
      <c r="P33" s="19"/>
      <c r="Q33" s="21"/>
      <c r="R33" s="40" t="s">
        <v>113</v>
      </c>
      <c r="S33" s="3"/>
      <c r="U33" s="7">
        <f t="shared" si="39"/>
        <v>-141.57596262245721</v>
      </c>
      <c r="V33" s="7">
        <f t="shared" si="40"/>
        <v>-140.80260014577618</v>
      </c>
      <c r="W33" s="7">
        <f t="shared" si="8"/>
        <v>2.0695000000000001</v>
      </c>
      <c r="X33" s="7">
        <f t="shared" si="41"/>
        <v>1.9457936666666669</v>
      </c>
      <c r="Y33" s="7">
        <f t="shared" si="42"/>
        <v>2.2275940000000007</v>
      </c>
      <c r="Z33" s="7">
        <f t="shared" si="25"/>
        <v>-0.12650435103225</v>
      </c>
      <c r="AA33" s="43">
        <f t="shared" si="26"/>
        <v>-7.0970742424337874E-2</v>
      </c>
      <c r="AB33" s="8"/>
      <c r="AC33" s="14">
        <f t="shared" si="43"/>
        <v>0.21866639205251287</v>
      </c>
      <c r="AD33" s="14">
        <f t="shared" si="9"/>
        <v>1.4450000000000001</v>
      </c>
      <c r="AG33" s="3"/>
      <c r="AI33" s="7">
        <f t="shared" si="50"/>
        <v>-56.506090267372485</v>
      </c>
      <c r="AJ33" s="7">
        <f t="shared" si="51"/>
        <v>-54.186002837329397</v>
      </c>
      <c r="AK33" s="7">
        <f t="shared" si="17"/>
        <v>4.759358333333334</v>
      </c>
      <c r="AL33" s="7">
        <f t="shared" si="52"/>
        <v>4.8550476495726498</v>
      </c>
      <c r="AM33" s="7">
        <f t="shared" si="53"/>
        <v>3.6048329772079777</v>
      </c>
      <c r="AN33" s="7">
        <f t="shared" si="29"/>
        <v>0.34681625480828537</v>
      </c>
      <c r="AO33" s="43">
        <f t="shared" si="30"/>
        <v>0.32027152531753678</v>
      </c>
      <c r="AP33" s="8"/>
      <c r="AQ33" s="14">
        <f t="shared" si="3"/>
        <v>0.48620598719171643</v>
      </c>
      <c r="AR33" s="14">
        <f t="shared" si="12"/>
        <v>16.346</v>
      </c>
      <c r="AS33" s="19"/>
      <c r="AT33" s="21"/>
      <c r="AU33" s="3"/>
    </row>
    <row r="34" spans="1:47">
      <c r="A34" s="29">
        <v>15671.2</v>
      </c>
      <c r="B34" s="34">
        <f t="shared" si="0"/>
        <v>-15.671200000000001</v>
      </c>
      <c r="C34" s="32">
        <v>7.4493</v>
      </c>
      <c r="F34" s="7">
        <f t="shared" ref="F34:G34" si="60">F33+0.515574984454017</f>
        <v>-172.51046168969839</v>
      </c>
      <c r="G34" s="7">
        <f t="shared" si="60"/>
        <v>-172.25267419747138</v>
      </c>
      <c r="H34" s="7">
        <f t="shared" si="18"/>
        <v>9.2031999999999989</v>
      </c>
      <c r="I34" s="7">
        <f t="shared" si="46"/>
        <v>9.2539666666666651</v>
      </c>
      <c r="J34" s="7">
        <f t="shared" si="47"/>
        <v>9.2803000000000004</v>
      </c>
      <c r="K34" s="7">
        <f t="shared" si="36"/>
        <v>-2.8375519469558963E-2</v>
      </c>
      <c r="L34" s="42">
        <f t="shared" si="33"/>
        <v>-8.3079210801376702E-3</v>
      </c>
      <c r="M34" s="8"/>
      <c r="N34" s="14">
        <f t="shared" si="48"/>
        <v>0.71729799810675621</v>
      </c>
      <c r="O34" s="14">
        <f t="shared" si="5"/>
        <v>1.4930000000000001</v>
      </c>
      <c r="P34" s="19"/>
      <c r="Q34" s="21"/>
      <c r="R34" s="21" t="s">
        <v>112</v>
      </c>
      <c r="S34" s="3"/>
      <c r="U34" s="7">
        <f t="shared" si="39"/>
        <v>-140.02923766909515</v>
      </c>
      <c r="V34" s="7">
        <f t="shared" si="40"/>
        <v>-139.25587519241412</v>
      </c>
      <c r="W34" s="7">
        <f t="shared" si="8"/>
        <v>1.003781</v>
      </c>
      <c r="X34" s="7">
        <f t="shared" si="41"/>
        <v>1.2178168333333332</v>
      </c>
      <c r="Y34" s="7">
        <f t="shared" si="42"/>
        <v>1.8413145555555555</v>
      </c>
      <c r="Z34" s="7">
        <f t="shared" si="25"/>
        <v>-0.3386155398277958</v>
      </c>
      <c r="AA34" s="43">
        <f t="shared" si="26"/>
        <v>-0.454856316118599</v>
      </c>
      <c r="AB34" s="8"/>
      <c r="AC34" s="14">
        <f t="shared" si="43"/>
        <v>-0.45972376717007296</v>
      </c>
      <c r="AD34" s="14">
        <f t="shared" si="9"/>
        <v>1.4450000000000001</v>
      </c>
      <c r="AG34" s="3"/>
      <c r="AI34" s="7">
        <f t="shared" si="50"/>
        <v>-51.865915407286337</v>
      </c>
      <c r="AJ34" s="7">
        <f t="shared" si="51"/>
        <v>-49.545827977243249</v>
      </c>
      <c r="AK34" s="7">
        <f t="shared" si="17"/>
        <v>2.3073538461538465</v>
      </c>
      <c r="AL34" s="7">
        <f t="shared" si="52"/>
        <v>3.2414168803418804</v>
      </c>
      <c r="AM34" s="7">
        <f t="shared" si="53"/>
        <v>3.9256201566951563</v>
      </c>
      <c r="AN34" s="7">
        <f t="shared" si="29"/>
        <v>-0.17429176768067212</v>
      </c>
      <c r="AO34" s="43">
        <f t="shared" si="30"/>
        <v>-0.41223201582082569</v>
      </c>
      <c r="AP34" s="8"/>
      <c r="AQ34" s="14">
        <f t="shared" si="3"/>
        <v>-0.18924084903572899</v>
      </c>
      <c r="AR34" s="14">
        <f t="shared" si="12"/>
        <v>16.346</v>
      </c>
      <c r="AS34" s="19"/>
      <c r="AT34" s="21"/>
      <c r="AU34" s="3"/>
    </row>
    <row r="35" spans="1:47">
      <c r="A35" s="29">
        <v>16036</v>
      </c>
      <c r="B35" s="34">
        <f t="shared" si="0"/>
        <v>-16.036000000000001</v>
      </c>
      <c r="C35" s="32">
        <v>7.9180999999999999</v>
      </c>
      <c r="F35" s="7">
        <f t="shared" ref="F35:G35" si="61">F34+0.515574984454017</f>
        <v>-171.99488670524437</v>
      </c>
      <c r="G35" s="7">
        <f t="shared" si="61"/>
        <v>-171.73709921301736</v>
      </c>
      <c r="H35" s="7">
        <f t="shared" si="18"/>
        <v>10.340999999999999</v>
      </c>
      <c r="I35" s="7">
        <f t="shared" si="46"/>
        <v>10.297049999999999</v>
      </c>
      <c r="J35" s="7">
        <f t="shared" si="47"/>
        <v>9.7828333333333344</v>
      </c>
      <c r="K35" s="7">
        <f t="shared" si="36"/>
        <v>0.52563163364396592</v>
      </c>
      <c r="L35" s="42">
        <f t="shared" si="33"/>
        <v>5.7055726868493917E-2</v>
      </c>
      <c r="M35" s="8"/>
      <c r="N35" s="15">
        <f t="shared" si="48"/>
        <v>0.99735503072738385</v>
      </c>
      <c r="O35" s="14">
        <f t="shared" si="5"/>
        <v>1.4930000000000001</v>
      </c>
      <c r="P35" s="19"/>
      <c r="Q35" s="21"/>
      <c r="R35" s="26" t="s">
        <v>111</v>
      </c>
      <c r="S35" s="3"/>
      <c r="U35" s="7">
        <f t="shared" si="39"/>
        <v>-138.48251271573309</v>
      </c>
      <c r="V35" s="7">
        <f t="shared" si="40"/>
        <v>-137.70915023905206</v>
      </c>
      <c r="W35" s="7">
        <f t="shared" si="8"/>
        <v>0.5801695</v>
      </c>
      <c r="X35" s="7">
        <f t="shared" si="41"/>
        <v>0.74523466666666671</v>
      </c>
      <c r="Y35" s="7">
        <f t="shared" si="42"/>
        <v>1.6833451111111108</v>
      </c>
      <c r="Z35" s="7">
        <f t="shared" si="25"/>
        <v>-0.55728943414653331</v>
      </c>
      <c r="AA35" s="43">
        <f t="shared" si="26"/>
        <v>-0.6553472629168402</v>
      </c>
      <c r="AB35" s="8"/>
      <c r="AC35" s="14">
        <f t="shared" si="43"/>
        <v>-0.92300406647322086</v>
      </c>
      <c r="AD35" s="14">
        <f t="shared" si="9"/>
        <v>1.4450000000000001</v>
      </c>
      <c r="AG35" s="3"/>
      <c r="AI35" s="7">
        <f t="shared" si="50"/>
        <v>-47.225740547200189</v>
      </c>
      <c r="AJ35" s="7">
        <f t="shared" si="51"/>
        <v>-44.905653117157101</v>
      </c>
      <c r="AK35" s="7">
        <f t="shared" si="17"/>
        <v>2.657538461538461</v>
      </c>
      <c r="AL35" s="7">
        <f t="shared" si="52"/>
        <v>2.5187307692307694</v>
      </c>
      <c r="AM35" s="7">
        <f t="shared" si="53"/>
        <v>4.6635252849002846</v>
      </c>
      <c r="AN35" s="7">
        <f t="shared" si="29"/>
        <v>-0.45990841362305923</v>
      </c>
      <c r="AO35" s="43">
        <f t="shared" si="30"/>
        <v>-0.43014387203107352</v>
      </c>
      <c r="AP35" s="8"/>
      <c r="AQ35" s="14">
        <f t="shared" si="3"/>
        <v>-0.77613978882159085</v>
      </c>
      <c r="AR35" s="14">
        <f t="shared" si="12"/>
        <v>16.346</v>
      </c>
      <c r="AS35" s="19"/>
      <c r="AT35" s="21"/>
      <c r="AU35" s="3"/>
    </row>
    <row r="36" spans="1:47">
      <c r="A36" s="29">
        <v>16400.8</v>
      </c>
      <c r="B36" s="34">
        <f t="shared" si="0"/>
        <v>-16.4008</v>
      </c>
      <c r="C36" s="32">
        <v>8.4570000000000007</v>
      </c>
      <c r="F36" s="7">
        <f t="shared" ref="F36:G36" si="62">F35+0.515574984454017</f>
        <v>-171.47931172079035</v>
      </c>
      <c r="G36" s="7">
        <f t="shared" si="62"/>
        <v>-171.22152422856334</v>
      </c>
      <c r="H36" s="7">
        <f t="shared" si="18"/>
        <v>11.34695</v>
      </c>
      <c r="I36" s="7">
        <f t="shared" si="46"/>
        <v>11.197416666666667</v>
      </c>
      <c r="J36" s="7">
        <f t="shared" si="47"/>
        <v>10.098144444444443</v>
      </c>
      <c r="K36" s="7">
        <f t="shared" si="36"/>
        <v>1.0885883325099344</v>
      </c>
      <c r="L36" s="42">
        <f t="shared" si="33"/>
        <v>0.12366683428088554</v>
      </c>
      <c r="M36" s="8"/>
      <c r="N36" s="14">
        <f t="shared" si="48"/>
        <v>0.81073856010418321</v>
      </c>
      <c r="O36" s="14">
        <f t="shared" si="5"/>
        <v>1.4930000000000001</v>
      </c>
      <c r="P36" s="20"/>
      <c r="Q36" s="38">
        <f>KURT(L187:L356)</f>
        <v>1.1727685903294005</v>
      </c>
      <c r="R36" s="36" t="s">
        <v>59</v>
      </c>
      <c r="S36" s="3"/>
      <c r="U36" s="7">
        <f t="shared" si="39"/>
        <v>-136.93578776237104</v>
      </c>
      <c r="V36" s="7">
        <f t="shared" si="40"/>
        <v>-136.16242528569001</v>
      </c>
      <c r="W36" s="7">
        <f t="shared" ref="W36:W67" si="63">AVERAGEIFS(DustFlux,KyrBP,"&gt;"&amp;U36,KyrBP,"&lt;="&amp;U37)</f>
        <v>0.65175349999999999</v>
      </c>
      <c r="X36" s="7">
        <f t="shared" si="41"/>
        <v>0.72352499999999997</v>
      </c>
      <c r="Y36" s="7">
        <f t="shared" si="42"/>
        <v>1.4987728888888887</v>
      </c>
      <c r="Z36" s="7">
        <f t="shared" si="25"/>
        <v>-0.51725507889565359</v>
      </c>
      <c r="AA36" s="43">
        <f t="shared" si="26"/>
        <v>-0.56514192054596357</v>
      </c>
      <c r="AB36" s="8"/>
      <c r="AC36" s="14">
        <f t="shared" si="43"/>
        <v>-0.95440050502598728</v>
      </c>
      <c r="AD36" s="14">
        <f t="shared" si="9"/>
        <v>1.4450000000000001</v>
      </c>
      <c r="AG36" s="3"/>
      <c r="AI36" s="7">
        <f t="shared" si="50"/>
        <v>-42.585565687114041</v>
      </c>
      <c r="AJ36" s="7">
        <f t="shared" si="51"/>
        <v>-40.265478257070953</v>
      </c>
      <c r="AK36" s="7">
        <f t="shared" si="17"/>
        <v>2.5912999999999999</v>
      </c>
      <c r="AL36" s="7">
        <f t="shared" si="52"/>
        <v>2.7391794871794866</v>
      </c>
      <c r="AM36" s="7">
        <f t="shared" si="53"/>
        <v>5.2517255698005689</v>
      </c>
      <c r="AN36" s="7">
        <f t="shared" si="29"/>
        <v>-0.47842295817382074</v>
      </c>
      <c r="AO36" s="43">
        <f t="shared" si="30"/>
        <v>-0.5065812244834409</v>
      </c>
      <c r="AP36" s="8"/>
      <c r="AQ36" s="14">
        <f t="shared" si="3"/>
        <v>-0.99987429558490448</v>
      </c>
      <c r="AR36" s="14">
        <f t="shared" si="12"/>
        <v>16.346</v>
      </c>
      <c r="AS36" s="19"/>
      <c r="AT36" s="21"/>
      <c r="AU36" s="3"/>
    </row>
    <row r="37" spans="1:47">
      <c r="A37" s="29">
        <v>16765.5</v>
      </c>
      <c r="B37" s="34">
        <f t="shared" si="0"/>
        <v>-16.765499999999999</v>
      </c>
      <c r="C37" s="32">
        <v>9.0775000000000006</v>
      </c>
      <c r="F37" s="7">
        <f t="shared" ref="F37:G37" si="64">F36+0.515574984454017</f>
        <v>-170.96373673633633</v>
      </c>
      <c r="G37" s="7">
        <f t="shared" si="64"/>
        <v>-170.70594924410932</v>
      </c>
      <c r="H37" s="7">
        <f t="shared" si="18"/>
        <v>11.904299999999999</v>
      </c>
      <c r="I37" s="7">
        <f t="shared" si="46"/>
        <v>11.630733333333334</v>
      </c>
      <c r="J37" s="7">
        <f t="shared" si="47"/>
        <v>10.17218888888889</v>
      </c>
      <c r="K37" s="27">
        <f t="shared" si="36"/>
        <v>1.4338550535938399</v>
      </c>
      <c r="L37" s="42">
        <f t="shared" si="33"/>
        <v>0.17027909430615273</v>
      </c>
      <c r="M37" s="8"/>
      <c r="N37" s="14">
        <f t="shared" si="48"/>
        <v>0.24476850685278656</v>
      </c>
      <c r="O37" s="14">
        <f t="shared" si="5"/>
        <v>1.4930000000000001</v>
      </c>
      <c r="P37" s="20"/>
      <c r="Q37" s="38">
        <f>KURT(K187:K356)</f>
        <v>1.331812883523845</v>
      </c>
      <c r="R37" s="36" t="s">
        <v>60</v>
      </c>
      <c r="S37" s="3"/>
      <c r="U37" s="7">
        <f t="shared" si="39"/>
        <v>-135.38906280900898</v>
      </c>
      <c r="V37" s="7">
        <f t="shared" si="40"/>
        <v>-134.61570033232795</v>
      </c>
      <c r="W37" s="7">
        <f t="shared" si="63"/>
        <v>0.93865199999999993</v>
      </c>
      <c r="X37" s="7">
        <f t="shared" si="41"/>
        <v>0.9960768333333333</v>
      </c>
      <c r="Y37" s="7">
        <f t="shared" si="42"/>
        <v>1.3135589999999999</v>
      </c>
      <c r="Z37" s="7">
        <f t="shared" si="25"/>
        <v>-0.24169616032981134</v>
      </c>
      <c r="AA37" s="43">
        <f t="shared" si="26"/>
        <v>-0.28541314093999581</v>
      </c>
      <c r="AB37" s="8"/>
      <c r="AC37" s="14">
        <f t="shared" si="43"/>
        <v>-0.53922234029697302</v>
      </c>
      <c r="AD37" s="14">
        <f t="shared" si="9"/>
        <v>1.4450000000000001</v>
      </c>
      <c r="AG37" s="3"/>
      <c r="AI37" s="7">
        <f t="shared" si="50"/>
        <v>-37.945390827027893</v>
      </c>
      <c r="AJ37" s="7">
        <f t="shared" si="51"/>
        <v>-35.625303396984805</v>
      </c>
      <c r="AK37" s="7">
        <f t="shared" si="17"/>
        <v>2.9686999999999992</v>
      </c>
      <c r="AL37" s="7">
        <f t="shared" si="52"/>
        <v>3.3255948717948716</v>
      </c>
      <c r="AM37" s="7">
        <f t="shared" si="53"/>
        <v>5.4645315527065534</v>
      </c>
      <c r="AN37" s="7">
        <f t="shared" si="29"/>
        <v>-0.39142178250435355</v>
      </c>
      <c r="AO37" s="43">
        <f t="shared" si="30"/>
        <v>-0.45673293833766626</v>
      </c>
      <c r="AP37" s="8"/>
      <c r="AQ37" s="14">
        <f t="shared" si="3"/>
        <v>-0.75575650707904596</v>
      </c>
      <c r="AR37" s="14">
        <f t="shared" si="12"/>
        <v>16.346</v>
      </c>
      <c r="AS37" s="19"/>
      <c r="AT37" s="21"/>
      <c r="AU37" s="3"/>
    </row>
    <row r="38" spans="1:47">
      <c r="A38" s="29">
        <v>17130.3</v>
      </c>
      <c r="B38" s="34">
        <f t="shared" si="0"/>
        <v>-17.130299999999998</v>
      </c>
      <c r="C38" s="32">
        <v>9.6709999999999994</v>
      </c>
      <c r="F38" s="7">
        <f t="shared" ref="F38:G38" si="65">F37+0.515574984454017</f>
        <v>-170.44816175188231</v>
      </c>
      <c r="G38" s="7">
        <f t="shared" si="65"/>
        <v>-170.1903742596553</v>
      </c>
      <c r="H38" s="7">
        <f t="shared" si="18"/>
        <v>11.64095</v>
      </c>
      <c r="I38" s="7">
        <f t="shared" si="46"/>
        <v>11.425183333333331</v>
      </c>
      <c r="J38" s="7">
        <f t="shared" si="47"/>
        <v>10.060866666666666</v>
      </c>
      <c r="K38" s="7">
        <f t="shared" si="36"/>
        <v>1.3560627646392276</v>
      </c>
      <c r="L38" s="42">
        <f t="shared" si="33"/>
        <v>0.15705240767859641</v>
      </c>
      <c r="M38" s="8"/>
      <c r="N38" s="14">
        <f t="shared" si="48"/>
        <v>-0.43573145105397415</v>
      </c>
      <c r="O38" s="14">
        <f t="shared" si="5"/>
        <v>1.4930000000000001</v>
      </c>
      <c r="P38" s="20"/>
      <c r="S38" s="3"/>
      <c r="U38" s="7">
        <f t="shared" si="39"/>
        <v>-133.84233785564692</v>
      </c>
      <c r="V38" s="7">
        <f t="shared" si="40"/>
        <v>-133.06897537896589</v>
      </c>
      <c r="W38" s="7">
        <f t="shared" si="63"/>
        <v>1.3978249999999999</v>
      </c>
      <c r="X38" s="7">
        <f t="shared" si="41"/>
        <v>1.5365089999999999</v>
      </c>
      <c r="Y38" s="7">
        <f t="shared" si="42"/>
        <v>1.2264590000000002</v>
      </c>
      <c r="Z38" s="7">
        <f t="shared" si="25"/>
        <v>0.25280094972599954</v>
      </c>
      <c r="AA38" s="43">
        <f t="shared" si="26"/>
        <v>0.13972419787371582</v>
      </c>
      <c r="AB38" s="8"/>
      <c r="AC38" s="14">
        <f t="shared" si="43"/>
        <v>0.12826395024577592</v>
      </c>
      <c r="AD38" s="14">
        <f t="shared" si="9"/>
        <v>1.4450000000000001</v>
      </c>
      <c r="AG38" s="3"/>
      <c r="AI38" s="7">
        <f t="shared" si="50"/>
        <v>-33.305215966941745</v>
      </c>
      <c r="AJ38" s="7">
        <f t="shared" si="51"/>
        <v>-30.985128536898657</v>
      </c>
      <c r="AK38" s="7">
        <f t="shared" si="17"/>
        <v>4.416784615384616</v>
      </c>
      <c r="AL38" s="7">
        <f t="shared" si="52"/>
        <v>5.1257717948717945</v>
      </c>
      <c r="AM38" s="7">
        <f t="shared" si="53"/>
        <v>5.172998703703704</v>
      </c>
      <c r="AN38" s="7">
        <f t="shared" si="29"/>
        <v>-9.1295033184710661E-3</v>
      </c>
      <c r="AO38" s="43">
        <f t="shared" si="30"/>
        <v>-0.14618485942740767</v>
      </c>
      <c r="AP38" s="8"/>
      <c r="AQ38" s="14">
        <f t="shared" si="3"/>
        <v>-0.1580118496129185</v>
      </c>
      <c r="AR38" s="14">
        <f t="shared" si="12"/>
        <v>16.346</v>
      </c>
      <c r="AS38" s="19"/>
      <c r="AT38" s="21"/>
      <c r="AU38" s="3"/>
    </row>
    <row r="39" spans="1:47">
      <c r="A39" s="29">
        <v>17495</v>
      </c>
      <c r="B39" s="34">
        <f t="shared" si="0"/>
        <v>-17.495000000000001</v>
      </c>
      <c r="C39" s="32">
        <v>10.1896</v>
      </c>
      <c r="F39" s="7">
        <f t="shared" ref="F39:G39" si="66">F38+0.515574984454017</f>
        <v>-169.93258676742829</v>
      </c>
      <c r="G39" s="7">
        <f t="shared" si="66"/>
        <v>-169.67479927520128</v>
      </c>
      <c r="H39" s="7">
        <f t="shared" si="18"/>
        <v>10.7303</v>
      </c>
      <c r="I39" s="7">
        <f t="shared" si="46"/>
        <v>10.726350000000002</v>
      </c>
      <c r="J39" s="7">
        <f t="shared" si="47"/>
        <v>9.7799055555555547</v>
      </c>
      <c r="K39" s="7">
        <f t="shared" si="36"/>
        <v>0.9677439511742647</v>
      </c>
      <c r="L39" s="42">
        <f t="shared" si="33"/>
        <v>9.7178284498316669E-2</v>
      </c>
      <c r="M39" s="8"/>
      <c r="N39" s="14">
        <f t="shared" si="48"/>
        <v>-0.91234782039688755</v>
      </c>
      <c r="O39" s="14">
        <f t="shared" si="5"/>
        <v>1.4930000000000001</v>
      </c>
      <c r="P39" s="19"/>
      <c r="Q39" s="21"/>
      <c r="R39" s="21"/>
      <c r="S39" s="3"/>
      <c r="U39" s="7">
        <f t="shared" si="39"/>
        <v>-132.29561290228486</v>
      </c>
      <c r="V39" s="7">
        <f t="shared" si="40"/>
        <v>-131.52225042560383</v>
      </c>
      <c r="W39" s="7">
        <f t="shared" si="63"/>
        <v>2.27305</v>
      </c>
      <c r="X39" s="7">
        <f t="shared" si="41"/>
        <v>1.827</v>
      </c>
      <c r="Y39" s="7">
        <f t="shared" si="42"/>
        <v>1.2766861111111112</v>
      </c>
      <c r="Z39" s="7">
        <f t="shared" si="25"/>
        <v>0.43104870030264975</v>
      </c>
      <c r="AA39" s="43">
        <f t="shared" si="26"/>
        <v>0.78042980198299849</v>
      </c>
      <c r="AB39" s="8"/>
      <c r="AC39" s="14">
        <f t="shared" si="43"/>
        <v>0.73573411297349867</v>
      </c>
      <c r="AD39" s="14">
        <f t="shared" si="9"/>
        <v>1.4450000000000001</v>
      </c>
      <c r="AG39" s="3"/>
      <c r="AI39" s="7">
        <f t="shared" si="50"/>
        <v>-28.665041106855597</v>
      </c>
      <c r="AJ39" s="7">
        <f t="shared" si="51"/>
        <v>-26.344953676812509</v>
      </c>
      <c r="AK39" s="7">
        <f t="shared" si="17"/>
        <v>7.9918307692307691</v>
      </c>
      <c r="AL39" s="7">
        <f t="shared" si="52"/>
        <v>8.1609495726495727</v>
      </c>
      <c r="AM39" s="7">
        <f t="shared" si="53"/>
        <v>4.9881192578347582</v>
      </c>
      <c r="AN39" s="7">
        <f t="shared" si="29"/>
        <v>0.63607747746433718</v>
      </c>
      <c r="AO39" s="43">
        <f t="shared" si="30"/>
        <v>0.60217315507806468</v>
      </c>
      <c r="AP39" s="8"/>
      <c r="AQ39" s="14">
        <f t="shared" si="3"/>
        <v>0.51366830839319055</v>
      </c>
      <c r="AR39" s="14">
        <f t="shared" si="12"/>
        <v>16.346</v>
      </c>
      <c r="AS39" s="19"/>
      <c r="AT39" s="21"/>
      <c r="AU39" s="3"/>
    </row>
    <row r="40" spans="1:47">
      <c r="A40" s="29">
        <v>17859.5</v>
      </c>
      <c r="B40" s="34">
        <f t="shared" si="0"/>
        <v>-17.859500000000001</v>
      </c>
      <c r="C40" s="32">
        <v>10.645300000000001</v>
      </c>
      <c r="F40" s="7">
        <f t="shared" ref="F40:G40" si="67">F39+0.515574984454017</f>
        <v>-169.41701178297427</v>
      </c>
      <c r="G40" s="7">
        <f t="shared" si="67"/>
        <v>-169.15922429074726</v>
      </c>
      <c r="H40" s="7">
        <f t="shared" si="18"/>
        <v>9.8078000000000003</v>
      </c>
      <c r="I40" s="7">
        <f t="shared" si="46"/>
        <v>9.6318666666666672</v>
      </c>
      <c r="J40" s="7">
        <f t="shared" si="47"/>
        <v>9.3328055555555558</v>
      </c>
      <c r="K40" s="7">
        <f t="shared" si="36"/>
        <v>0.32044073920846738</v>
      </c>
      <c r="L40" s="42">
        <f t="shared" si="33"/>
        <v>5.0895139903744502E-2</v>
      </c>
      <c r="M40" s="8"/>
      <c r="N40" s="14">
        <f t="shared" si="48"/>
        <v>-0.96206650495954771</v>
      </c>
      <c r="O40" s="14">
        <f t="shared" si="5"/>
        <v>1.4930000000000001</v>
      </c>
      <c r="P40" s="19"/>
      <c r="Q40" s="21"/>
      <c r="R40" s="21"/>
      <c r="S40" s="3"/>
      <c r="U40" s="7">
        <f t="shared" si="39"/>
        <v>-130.7488879489228</v>
      </c>
      <c r="V40" s="7">
        <f t="shared" si="40"/>
        <v>-129.97552547224177</v>
      </c>
      <c r="W40" s="7">
        <f t="shared" si="63"/>
        <v>1.8101250000000002</v>
      </c>
      <c r="X40" s="7">
        <f t="shared" si="41"/>
        <v>1.7267833333333336</v>
      </c>
      <c r="Y40" s="7">
        <f t="shared" si="42"/>
        <v>1.3344367222222222</v>
      </c>
      <c r="Z40" s="7">
        <f t="shared" si="25"/>
        <v>0.2940166473069934</v>
      </c>
      <c r="AA40" s="43">
        <f t="shared" si="26"/>
        <v>0.35647121355115274</v>
      </c>
      <c r="AB40" s="8"/>
      <c r="AC40" s="14">
        <f t="shared" si="43"/>
        <v>0.99894610746706336</v>
      </c>
      <c r="AD40" s="14">
        <f t="shared" si="9"/>
        <v>1.4450000000000001</v>
      </c>
      <c r="AG40" s="3"/>
      <c r="AI40" s="7">
        <f t="shared" si="50"/>
        <v>-24.024866246769449</v>
      </c>
      <c r="AJ40" s="27">
        <f t="shared" si="51"/>
        <v>-21.70477881672636</v>
      </c>
      <c r="AK40" s="7">
        <f t="shared" si="17"/>
        <v>12.074233333333332</v>
      </c>
      <c r="AL40" s="7">
        <f t="shared" si="52"/>
        <v>9.8265829059829066</v>
      </c>
      <c r="AM40" s="7">
        <f t="shared" si="53"/>
        <v>4.7410149843304845</v>
      </c>
      <c r="AN40" s="7">
        <f t="shared" si="29"/>
        <v>1.0726749310982391</v>
      </c>
      <c r="AO40" s="43">
        <f t="shared" si="30"/>
        <v>1.5467612680491092</v>
      </c>
      <c r="AP40" s="8"/>
      <c r="AQ40" s="15">
        <f t="shared" si="3"/>
        <v>0.9449973561147762</v>
      </c>
      <c r="AR40" s="14">
        <f t="shared" si="12"/>
        <v>16.346</v>
      </c>
      <c r="AS40" s="19"/>
      <c r="AT40" s="21"/>
      <c r="AU40" s="3"/>
    </row>
    <row r="41" spans="1:47">
      <c r="A41" s="29">
        <v>18224.400000000001</v>
      </c>
      <c r="B41" s="34">
        <f t="shared" si="0"/>
        <v>-18.224400000000003</v>
      </c>
      <c r="C41" s="32">
        <v>11.052199999999999</v>
      </c>
      <c r="F41" s="7">
        <f t="shared" ref="F41:G41" si="68">F40+0.515574984454017</f>
        <v>-168.90143679852025</v>
      </c>
      <c r="G41" s="7">
        <f t="shared" si="68"/>
        <v>-168.64364930629324</v>
      </c>
      <c r="H41" s="7">
        <f t="shared" si="18"/>
        <v>8.3574999999999999</v>
      </c>
      <c r="I41" s="7">
        <f t="shared" si="46"/>
        <v>8.4603666666666673</v>
      </c>
      <c r="J41" s="7">
        <f t="shared" si="47"/>
        <v>8.7356444444444428</v>
      </c>
      <c r="K41" s="7">
        <f t="shared" si="36"/>
        <v>-0.31512017176115958</v>
      </c>
      <c r="L41" s="42">
        <f t="shared" si="33"/>
        <v>-4.3287526964874257E-2</v>
      </c>
      <c r="M41" s="8"/>
      <c r="N41" s="14">
        <f t="shared" si="48"/>
        <v>-0.56162357967340082</v>
      </c>
      <c r="O41" s="14">
        <f t="shared" si="5"/>
        <v>1.4930000000000001</v>
      </c>
      <c r="P41" s="19"/>
      <c r="Q41" s="21"/>
      <c r="R41" s="21"/>
      <c r="S41" s="3"/>
      <c r="U41" s="7">
        <f t="shared" si="39"/>
        <v>-129.20216299556074</v>
      </c>
      <c r="V41" s="7">
        <f t="shared" si="40"/>
        <v>-128.42880051887971</v>
      </c>
      <c r="W41" s="7">
        <f t="shared" si="63"/>
        <v>1.097175</v>
      </c>
      <c r="X41" s="7">
        <f t="shared" si="41"/>
        <v>1.3976333333333333</v>
      </c>
      <c r="Y41" s="7">
        <f t="shared" si="42"/>
        <v>1.3725636666666665</v>
      </c>
      <c r="Z41" s="7">
        <f t="shared" si="25"/>
        <v>1.826484794512262E-2</v>
      </c>
      <c r="AA41" s="43">
        <f t="shared" si="26"/>
        <v>-0.20063817318978028</v>
      </c>
      <c r="AB41" s="8"/>
      <c r="AC41" s="14">
        <f t="shared" si="43"/>
        <v>0.79474011622744356</v>
      </c>
      <c r="AD41" s="14">
        <f t="shared" si="9"/>
        <v>1.4450000000000001</v>
      </c>
      <c r="AG41" s="3"/>
      <c r="AI41" s="7">
        <f t="shared" si="50"/>
        <v>-19.384691386683301</v>
      </c>
      <c r="AJ41" s="7">
        <f t="shared" si="51"/>
        <v>-17.064603956640212</v>
      </c>
      <c r="AK41" s="7">
        <f t="shared" si="17"/>
        <v>9.4136846153846179</v>
      </c>
      <c r="AL41" s="7">
        <f t="shared" ref="AL41:AL42" si="69">AVERAGE(AK40:AK42)</f>
        <v>7.874493547008548</v>
      </c>
      <c r="AM41" s="7">
        <f t="shared" ref="AM41:AM42" si="70">AVERAGE(AK37:AK45)</f>
        <v>5.0097293573717954</v>
      </c>
      <c r="AN41" s="7">
        <f t="shared" ref="AN41:AN42" si="71">(AL41/AM41)-1</f>
        <v>0.57184011056830131</v>
      </c>
      <c r="AO41" s="43">
        <f t="shared" ref="AO41:AO42" si="72">(AK41/AM41)-1</f>
        <v>0.8790804739845719</v>
      </c>
      <c r="AP41" s="8"/>
      <c r="AQ41" s="14">
        <f t="shared" si="3"/>
        <v>0.93415163843450943</v>
      </c>
      <c r="AR41" s="14">
        <f t="shared" si="12"/>
        <v>16.346</v>
      </c>
      <c r="AS41" s="19"/>
      <c r="AT41" s="21"/>
      <c r="AU41" s="3"/>
    </row>
    <row r="42" spans="1:47">
      <c r="A42" s="29">
        <v>18589</v>
      </c>
      <c r="B42" s="34">
        <f t="shared" si="0"/>
        <v>-18.588999999999999</v>
      </c>
      <c r="C42" s="32">
        <v>11.379899999999999</v>
      </c>
      <c r="F42" s="7">
        <f t="shared" ref="F42:G42" si="73">F41+0.515574984454017</f>
        <v>-168.38586181406623</v>
      </c>
      <c r="G42" s="7">
        <f t="shared" si="73"/>
        <v>-168.12807432183922</v>
      </c>
      <c r="H42" s="7">
        <f t="shared" si="18"/>
        <v>7.2157999999999998</v>
      </c>
      <c r="I42" s="7">
        <f t="shared" si="46"/>
        <v>7.4159499999999996</v>
      </c>
      <c r="J42" s="7">
        <f t="shared" si="47"/>
        <v>7.9955166666666662</v>
      </c>
      <c r="K42" s="7">
        <f t="shared" si="36"/>
        <v>-0.72486455951356055</v>
      </c>
      <c r="L42" s="42">
        <f t="shared" si="33"/>
        <v>-9.7519234737800997E-2</v>
      </c>
      <c r="M42" s="8"/>
      <c r="N42" s="14">
        <f t="shared" si="48"/>
        <v>0.10160926029276281</v>
      </c>
      <c r="O42" s="14">
        <f t="shared" si="5"/>
        <v>1.4930000000000001</v>
      </c>
      <c r="P42" s="19"/>
      <c r="Q42" s="21"/>
      <c r="R42" s="21"/>
      <c r="S42" s="3"/>
      <c r="U42" s="7">
        <f t="shared" si="39"/>
        <v>-127.6554380421987</v>
      </c>
      <c r="V42" s="7">
        <f t="shared" si="40"/>
        <v>-126.88207556551767</v>
      </c>
      <c r="W42" s="7">
        <f t="shared" si="63"/>
        <v>1.2856000000000001</v>
      </c>
      <c r="X42" s="7">
        <f t="shared" si="41"/>
        <v>1.2795333333333334</v>
      </c>
      <c r="Y42" s="7">
        <f t="shared" si="42"/>
        <v>1.377280088888889</v>
      </c>
      <c r="Z42" s="7">
        <f t="shared" si="25"/>
        <v>-7.0970862313425309E-2</v>
      </c>
      <c r="AA42" s="43">
        <f t="shared" si="26"/>
        <v>-6.6566045373422367E-2</v>
      </c>
      <c r="AB42" s="8"/>
      <c r="AC42" s="14">
        <f t="shared" si="43"/>
        <v>0.21866639205246458</v>
      </c>
      <c r="AD42" s="14">
        <f t="shared" si="9"/>
        <v>1.4450000000000001</v>
      </c>
      <c r="AG42" s="3"/>
      <c r="AI42" s="7">
        <f t="shared" si="50"/>
        <v>-14.744516526597151</v>
      </c>
      <c r="AJ42" s="7">
        <f t="shared" si="51"/>
        <v>-12.424429096554062</v>
      </c>
      <c r="AK42" s="7">
        <f t="shared" si="17"/>
        <v>2.1355626923076922</v>
      </c>
      <c r="AL42" s="7">
        <f t="shared" si="69"/>
        <v>4.064228713675214</v>
      </c>
      <c r="AM42" s="7">
        <f t="shared" si="70"/>
        <v>5.301304979853481</v>
      </c>
      <c r="AN42" s="7">
        <f t="shared" si="71"/>
        <v>-0.23335315943518076</v>
      </c>
      <c r="AO42" s="43">
        <f t="shared" si="72"/>
        <v>-0.59716283058162867</v>
      </c>
      <c r="AP42" s="8"/>
      <c r="AQ42" s="14">
        <f t="shared" si="3"/>
        <v>0.48620598719171237</v>
      </c>
      <c r="AR42" s="14">
        <f t="shared" si="12"/>
        <v>16.346</v>
      </c>
      <c r="AS42" s="19"/>
      <c r="AT42" s="21"/>
      <c r="AU42" s="3"/>
    </row>
    <row r="43" spans="1:47">
      <c r="A43" s="29">
        <v>18953.900000000001</v>
      </c>
      <c r="B43" s="34">
        <f t="shared" si="0"/>
        <v>-18.953900000000001</v>
      </c>
      <c r="C43" s="32">
        <v>11.564399999999999</v>
      </c>
      <c r="F43" s="7">
        <f t="shared" ref="F43:G43" si="74">F42+0.515574984454017</f>
        <v>-167.87028682961221</v>
      </c>
      <c r="G43" s="7">
        <f t="shared" si="74"/>
        <v>-167.6124993373852</v>
      </c>
      <c r="H43" s="7">
        <f t="shared" si="18"/>
        <v>6.67455</v>
      </c>
      <c r="I43" s="7">
        <f t="shared" si="46"/>
        <v>6.7358166666666675</v>
      </c>
      <c r="J43" s="7">
        <f t="shared" si="47"/>
        <v>7.2006333333333323</v>
      </c>
      <c r="K43" s="7">
        <f t="shared" si="36"/>
        <v>-0.64552192168281231</v>
      </c>
      <c r="L43" s="42">
        <f t="shared" si="33"/>
        <v>-7.306070299371803E-2</v>
      </c>
      <c r="M43" s="8"/>
      <c r="N43" s="14">
        <f t="shared" si="48"/>
        <v>0.71729799810676098</v>
      </c>
      <c r="O43" s="14">
        <f t="shared" si="5"/>
        <v>1.4930000000000001</v>
      </c>
      <c r="P43" s="19"/>
      <c r="Q43" s="21"/>
      <c r="R43" s="21"/>
      <c r="S43" s="3"/>
      <c r="U43" s="7">
        <f t="shared" si="39"/>
        <v>-126.10871308883665</v>
      </c>
      <c r="V43" s="7">
        <f t="shared" si="40"/>
        <v>-125.33535061215562</v>
      </c>
      <c r="W43" s="7">
        <f t="shared" si="63"/>
        <v>1.4558249999999999</v>
      </c>
      <c r="X43" s="7">
        <f t="shared" si="41"/>
        <v>1.2804499999999999</v>
      </c>
      <c r="Y43" s="7">
        <f t="shared" si="42"/>
        <v>1.3061340333333336</v>
      </c>
      <c r="Z43" s="7">
        <f t="shared" si="25"/>
        <v>-1.9664163614040775E-2</v>
      </c>
      <c r="AA43" s="43">
        <f t="shared" si="26"/>
        <v>0.11460612988136143</v>
      </c>
      <c r="AB43" s="8"/>
      <c r="AC43" s="14">
        <f t="shared" si="43"/>
        <v>-0.4597237671701106</v>
      </c>
      <c r="AD43" s="14">
        <f t="shared" si="9"/>
        <v>1.4450000000000001</v>
      </c>
      <c r="AG43" s="3"/>
      <c r="AI43" s="7">
        <f t="shared" si="50"/>
        <v>-10.104341666511001</v>
      </c>
      <c r="AJ43" s="7">
        <f t="shared" si="51"/>
        <v>-7.7842542364679126</v>
      </c>
      <c r="AK43" s="7">
        <f t="shared" si="17"/>
        <v>0.64343883333333329</v>
      </c>
      <c r="AL43" s="7"/>
      <c r="AM43" s="7"/>
      <c r="AN43" s="7"/>
      <c r="AO43" s="43"/>
      <c r="AP43" s="8"/>
      <c r="AQ43" s="14">
        <f t="shared" si="3"/>
        <v>-0.18924084903573354</v>
      </c>
      <c r="AR43" s="14">
        <f t="shared" si="12"/>
        <v>16.346</v>
      </c>
      <c r="AS43" s="19"/>
      <c r="AT43" s="21"/>
      <c r="AU43" s="3"/>
    </row>
    <row r="44" spans="1:47">
      <c r="A44" s="29">
        <v>19318.5</v>
      </c>
      <c r="B44" s="34">
        <f t="shared" si="0"/>
        <v>-19.3185</v>
      </c>
      <c r="C44" s="32">
        <v>11.695600000000001</v>
      </c>
      <c r="F44" s="7">
        <f t="shared" ref="F44:G44" si="75">F43+0.515574984454017</f>
        <v>-167.35471184515819</v>
      </c>
      <c r="G44" s="7">
        <f t="shared" si="75"/>
        <v>-167.09692435293118</v>
      </c>
      <c r="H44" s="7">
        <f t="shared" si="18"/>
        <v>6.3170999999999999</v>
      </c>
      <c r="I44" s="7">
        <f t="shared" si="46"/>
        <v>6.3213833333333334</v>
      </c>
      <c r="J44" s="7">
        <f t="shared" si="47"/>
        <v>6.4517944444444435</v>
      </c>
      <c r="K44" s="7">
        <f t="shared" si="36"/>
        <v>-0.20213153446543175</v>
      </c>
      <c r="L44" s="42">
        <f t="shared" si="33"/>
        <v>-2.087705143185814E-2</v>
      </c>
      <c r="M44" s="8"/>
      <c r="N44" s="15">
        <f t="shared" si="48"/>
        <v>0.9973550307273864</v>
      </c>
      <c r="O44" s="14">
        <f t="shared" si="5"/>
        <v>1.4930000000000001</v>
      </c>
      <c r="P44" s="19"/>
      <c r="Q44" s="21"/>
      <c r="R44" s="21"/>
      <c r="S44" s="3"/>
      <c r="U44" s="7">
        <f t="shared" si="39"/>
        <v>-124.56198813547461</v>
      </c>
      <c r="V44" s="7">
        <f t="shared" si="40"/>
        <v>-123.78862565879358</v>
      </c>
      <c r="W44" s="7">
        <f t="shared" si="63"/>
        <v>1.0999249999999998</v>
      </c>
      <c r="X44" s="7">
        <f t="shared" si="41"/>
        <v>1.1835486666666666</v>
      </c>
      <c r="Y44" s="7">
        <f t="shared" si="42"/>
        <v>1.1283774777777777</v>
      </c>
      <c r="Z44" s="7">
        <f t="shared" si="25"/>
        <v>4.8894266303101563E-2</v>
      </c>
      <c r="AA44" s="43">
        <f t="shared" si="26"/>
        <v>-2.5215389652948561E-2</v>
      </c>
      <c r="AB44" s="8"/>
      <c r="AC44" s="14">
        <f t="shared" si="43"/>
        <v>-0.92300406647323718</v>
      </c>
      <c r="AD44" s="14">
        <f t="shared" si="9"/>
        <v>1.4450000000000001</v>
      </c>
      <c r="AG44" s="3"/>
      <c r="AI44" s="7">
        <f t="shared" si="50"/>
        <v>-5.464166806424851</v>
      </c>
      <c r="AJ44" s="7">
        <f t="shared" si="51"/>
        <v>-3.1440793763817627</v>
      </c>
      <c r="AK44" s="7">
        <f t="shared" si="17"/>
        <v>0.43360000000000004</v>
      </c>
      <c r="AL44" s="7"/>
      <c r="AM44" s="7"/>
      <c r="AN44" s="7"/>
      <c r="AO44" s="43"/>
      <c r="AP44" s="8"/>
      <c r="AQ44" s="14">
        <f t="shared" si="3"/>
        <v>-0.7761397888215944</v>
      </c>
      <c r="AR44" s="14">
        <f t="shared" si="12"/>
        <v>16.346</v>
      </c>
      <c r="AS44" s="19"/>
      <c r="AT44" s="21"/>
      <c r="AU44" s="3"/>
    </row>
    <row r="45" spans="1:47">
      <c r="A45" s="29">
        <v>19683.400000000001</v>
      </c>
      <c r="B45" s="34">
        <f t="shared" si="0"/>
        <v>-19.683400000000002</v>
      </c>
      <c r="C45" s="32">
        <v>11.9398</v>
      </c>
      <c r="F45" s="7">
        <f t="shared" ref="F45:G45" si="76">F44+0.515574984454017</f>
        <v>-166.83913686070417</v>
      </c>
      <c r="G45" s="7">
        <f t="shared" si="76"/>
        <v>-166.58134936847716</v>
      </c>
      <c r="H45" s="7">
        <f t="shared" si="18"/>
        <v>5.9725000000000001</v>
      </c>
      <c r="I45" s="7">
        <f t="shared" si="46"/>
        <v>5.8442499999999997</v>
      </c>
      <c r="J45" s="7">
        <f t="shared" si="47"/>
        <v>5.7829499999999996</v>
      </c>
      <c r="K45" s="27">
        <f t="shared" si="36"/>
        <v>0.10600126233150986</v>
      </c>
      <c r="L45" s="42">
        <f t="shared" si="33"/>
        <v>3.2777388702997623E-2</v>
      </c>
      <c r="M45" s="8"/>
      <c r="N45" s="14">
        <f t="shared" si="48"/>
        <v>0.81073856010414591</v>
      </c>
      <c r="O45" s="14">
        <f t="shared" si="5"/>
        <v>1.4930000000000001</v>
      </c>
      <c r="P45" s="19"/>
      <c r="Q45" s="21"/>
      <c r="R45" s="21"/>
      <c r="S45" s="3"/>
      <c r="U45" s="7">
        <f t="shared" si="39"/>
        <v>-123.01526318211256</v>
      </c>
      <c r="V45" s="7">
        <f t="shared" si="40"/>
        <v>-122.24190070543153</v>
      </c>
      <c r="W45" s="7">
        <f t="shared" si="63"/>
        <v>0.994896</v>
      </c>
      <c r="X45" s="7">
        <f t="shared" si="41"/>
        <v>1.0253069333333331</v>
      </c>
      <c r="Y45" s="7">
        <f t="shared" si="42"/>
        <v>1.0026896722222223</v>
      </c>
      <c r="Z45" s="7">
        <f t="shared" si="25"/>
        <v>2.2556591274132787E-2</v>
      </c>
      <c r="AA45" s="43">
        <f t="shared" si="26"/>
        <v>-7.7727660293432921E-3</v>
      </c>
      <c r="AB45" s="8"/>
      <c r="AC45" s="14">
        <f t="shared" si="43"/>
        <v>-0.95440050502597895</v>
      </c>
      <c r="AD45" s="14">
        <f t="shared" si="9"/>
        <v>1.4450000000000001</v>
      </c>
      <c r="AG45" s="3"/>
      <c r="AI45" s="7">
        <f t="shared" si="50"/>
        <v>-0.8239919463387011</v>
      </c>
      <c r="AJ45" s="7">
        <f t="shared" si="51"/>
        <v>1.4960954837043872</v>
      </c>
      <c r="AK45" s="7"/>
      <c r="AL45" s="7"/>
      <c r="AM45" s="7"/>
      <c r="AN45" s="7"/>
      <c r="AO45" s="43"/>
      <c r="AP45" s="8"/>
      <c r="AQ45" s="14">
        <f t="shared" si="3"/>
        <v>-0.99987429558490448</v>
      </c>
      <c r="AR45" s="14">
        <f t="shared" si="12"/>
        <v>16.346</v>
      </c>
      <c r="AS45" s="19"/>
      <c r="AT45" s="21"/>
      <c r="AU45" s="3"/>
    </row>
    <row r="46" spans="1:47">
      <c r="A46" s="29">
        <v>20048</v>
      </c>
      <c r="B46" s="34">
        <f t="shared" si="0"/>
        <v>-20.047999999999998</v>
      </c>
      <c r="C46" s="32">
        <v>12.3782</v>
      </c>
      <c r="F46" s="7">
        <f t="shared" ref="F46:G46" si="77">F45+0.515574984454017</f>
        <v>-166.32356187625015</v>
      </c>
      <c r="G46" s="7">
        <f t="shared" si="77"/>
        <v>-166.06577438402314</v>
      </c>
      <c r="H46" s="7">
        <f t="shared" si="18"/>
        <v>5.24315</v>
      </c>
      <c r="I46" s="7">
        <f t="shared" si="46"/>
        <v>5.2342166666666667</v>
      </c>
      <c r="J46" s="7">
        <f t="shared" si="47"/>
        <v>5.2849222222222219</v>
      </c>
      <c r="K46" s="7">
        <f t="shared" si="36"/>
        <v>-9.5943806594440684E-2</v>
      </c>
      <c r="L46" s="42">
        <f t="shared" si="33"/>
        <v>-7.9040372716511209E-3</v>
      </c>
      <c r="M46" s="8"/>
      <c r="N46" s="14">
        <f t="shared" si="48"/>
        <v>0.2447685068527799</v>
      </c>
      <c r="O46" s="14">
        <f t="shared" si="5"/>
        <v>1.4930000000000001</v>
      </c>
      <c r="P46" s="19"/>
      <c r="Q46" s="21"/>
      <c r="R46" s="21"/>
      <c r="S46" s="3"/>
      <c r="U46" s="7">
        <f t="shared" si="39"/>
        <v>-121.46853822875052</v>
      </c>
      <c r="V46" s="7">
        <f t="shared" si="40"/>
        <v>-120.69517575206949</v>
      </c>
      <c r="W46" s="7">
        <f t="shared" si="63"/>
        <v>0.98109979999999997</v>
      </c>
      <c r="X46" s="7">
        <f t="shared" si="41"/>
        <v>0.91116876666666669</v>
      </c>
      <c r="Y46" s="7">
        <f t="shared" si="42"/>
        <v>0.95534540555555558</v>
      </c>
      <c r="Z46" s="7">
        <f t="shared" si="25"/>
        <v>-4.6241535921972776E-2</v>
      </c>
      <c r="AA46" s="43">
        <f t="shared" si="26"/>
        <v>2.6958202022720368E-2</v>
      </c>
      <c r="AB46" s="8"/>
      <c r="AC46" s="14">
        <f t="shared" si="43"/>
        <v>-0.53922234029695537</v>
      </c>
      <c r="AD46" s="14">
        <f t="shared" si="9"/>
        <v>1.4450000000000001</v>
      </c>
      <c r="AG46" s="3"/>
      <c r="AI46" s="7">
        <f t="shared" si="50"/>
        <v>3.8161829137474488</v>
      </c>
      <c r="AJ46" s="7">
        <f t="shared" si="51"/>
        <v>6.136270343790537</v>
      </c>
      <c r="AK46" s="7"/>
      <c r="AL46" s="7"/>
      <c r="AM46" s="7"/>
      <c r="AN46" s="7"/>
      <c r="AO46" s="43"/>
      <c r="AP46" s="8"/>
      <c r="AQ46" s="14">
        <f t="shared" si="3"/>
        <v>-0.75575650707904152</v>
      </c>
      <c r="AR46" s="14">
        <f t="shared" si="12"/>
        <v>16.346</v>
      </c>
      <c r="AS46" s="19"/>
      <c r="AT46" s="21"/>
      <c r="AU46" s="3"/>
    </row>
    <row r="47" spans="1:47">
      <c r="A47" s="29">
        <v>20412.8</v>
      </c>
      <c r="B47" s="34">
        <f t="shared" si="0"/>
        <v>-20.412800000000001</v>
      </c>
      <c r="C47" s="32">
        <v>12.9107</v>
      </c>
      <c r="F47" s="7">
        <f t="shared" ref="F47:G47" si="78">F46+0.515574984454017</f>
        <v>-165.80798689179613</v>
      </c>
      <c r="G47" s="7">
        <f t="shared" si="78"/>
        <v>-165.55019939956912</v>
      </c>
      <c r="H47" s="7">
        <f t="shared" si="18"/>
        <v>4.4870000000000001</v>
      </c>
      <c r="I47" s="7">
        <f t="shared" si="46"/>
        <v>4.5736333333333334</v>
      </c>
      <c r="J47" s="7">
        <f t="shared" si="47"/>
        <v>4.9334222222222222</v>
      </c>
      <c r="K47" s="7">
        <f t="shared" si="36"/>
        <v>-0.72928866146555915</v>
      </c>
      <c r="L47" s="42">
        <f t="shared" si="33"/>
        <v>-9.0489360552062137E-2</v>
      </c>
      <c r="M47" s="8"/>
      <c r="N47" s="14">
        <f t="shared" si="48"/>
        <v>-0.43573145105398037</v>
      </c>
      <c r="O47" s="14">
        <f t="shared" si="5"/>
        <v>1.4930000000000001</v>
      </c>
      <c r="P47" s="19"/>
      <c r="Q47" s="21"/>
      <c r="R47" s="21"/>
      <c r="S47" s="3"/>
      <c r="U47" s="7">
        <f t="shared" si="39"/>
        <v>-119.92181327538847</v>
      </c>
      <c r="V47" s="7">
        <f t="shared" si="40"/>
        <v>-119.14845079870744</v>
      </c>
      <c r="W47" s="7">
        <f t="shared" si="63"/>
        <v>0.75751049999999998</v>
      </c>
      <c r="X47" s="7">
        <f t="shared" si="41"/>
        <v>0.80395043333333327</v>
      </c>
      <c r="Y47" s="7">
        <f t="shared" si="42"/>
        <v>0.86318410000000001</v>
      </c>
      <c r="Z47" s="7">
        <f t="shared" si="25"/>
        <v>-6.8622286562816326E-2</v>
      </c>
      <c r="AA47" s="43">
        <f t="shared" si="26"/>
        <v>-0.12242301497444175</v>
      </c>
      <c r="AB47" s="8"/>
      <c r="AC47" s="14">
        <f t="shared" si="43"/>
        <v>0.12826395024578979</v>
      </c>
      <c r="AD47" s="14">
        <f t="shared" si="9"/>
        <v>1.4450000000000001</v>
      </c>
      <c r="AG47" s="3"/>
      <c r="AI47" s="7">
        <f t="shared" si="50"/>
        <v>8.4563577738335987</v>
      </c>
      <c r="AJ47" s="7">
        <f t="shared" si="51"/>
        <v>10.776445203876687</v>
      </c>
      <c r="AK47" s="7"/>
      <c r="AL47" s="7"/>
      <c r="AM47" s="7"/>
      <c r="AN47" s="7"/>
      <c r="AO47" s="43"/>
      <c r="AP47" s="8"/>
      <c r="AQ47" s="14">
        <f t="shared" si="3"/>
        <v>-0.15801184961291218</v>
      </c>
      <c r="AR47" s="14">
        <f t="shared" si="12"/>
        <v>16.346</v>
      </c>
      <c r="AS47" s="19"/>
      <c r="AT47" s="21"/>
      <c r="AU47" s="3"/>
    </row>
    <row r="48" spans="1:47">
      <c r="A48" s="29">
        <v>20777.5</v>
      </c>
      <c r="B48" s="34">
        <f t="shared" si="0"/>
        <v>-20.7775</v>
      </c>
      <c r="C48" s="32">
        <v>13.3317</v>
      </c>
      <c r="F48" s="7">
        <f t="shared" ref="F48:G48" si="79">F47+0.515574984454017</f>
        <v>-165.29241190734211</v>
      </c>
      <c r="G48" s="7">
        <f t="shared" si="79"/>
        <v>-165.0346244151151</v>
      </c>
      <c r="H48" s="7">
        <f t="shared" si="18"/>
        <v>3.9907499999999998</v>
      </c>
      <c r="I48" s="7">
        <f t="shared" si="46"/>
        <v>4.0886500000000003</v>
      </c>
      <c r="J48" s="7">
        <f t="shared" si="47"/>
        <v>4.6507055555555556</v>
      </c>
      <c r="K48" s="7">
        <f t="shared" si="36"/>
        <v>-1.208538250468566</v>
      </c>
      <c r="L48" s="42">
        <f t="shared" si="33"/>
        <v>-0.14190439443477521</v>
      </c>
      <c r="M48" s="8"/>
      <c r="N48" s="14">
        <f t="shared" si="48"/>
        <v>-0.91234782039692519</v>
      </c>
      <c r="O48" s="14">
        <f t="shared" si="5"/>
        <v>1.4930000000000001</v>
      </c>
      <c r="P48" s="19"/>
      <c r="Q48" s="21"/>
      <c r="R48" s="21"/>
      <c r="S48" s="3"/>
      <c r="U48" s="7">
        <f t="shared" si="39"/>
        <v>-118.37508832202643</v>
      </c>
      <c r="V48" s="7">
        <f t="shared" si="40"/>
        <v>-117.6017258453454</v>
      </c>
      <c r="W48" s="7">
        <f t="shared" si="63"/>
        <v>0.67324100000000009</v>
      </c>
      <c r="X48" s="7">
        <f t="shared" si="41"/>
        <v>0.70322875000000007</v>
      </c>
      <c r="Y48" s="7">
        <f t="shared" si="42"/>
        <v>0.75980690555555563</v>
      </c>
      <c r="Z48" s="7">
        <f t="shared" si="25"/>
        <v>-7.4463860675478832E-2</v>
      </c>
      <c r="AA48" s="43">
        <f t="shared" si="26"/>
        <v>-0.11393145406102922</v>
      </c>
      <c r="AB48" s="8"/>
      <c r="AC48" s="14">
        <f t="shared" si="43"/>
        <v>0.73573411297351299</v>
      </c>
      <c r="AD48" s="14">
        <f t="shared" si="9"/>
        <v>1.4450000000000001</v>
      </c>
      <c r="AG48" s="3"/>
      <c r="AI48" s="7">
        <f t="shared" si="50"/>
        <v>13.096532633919749</v>
      </c>
      <c r="AJ48" s="7">
        <f t="shared" si="51"/>
        <v>15.416620063962837</v>
      </c>
      <c r="AK48" s="7"/>
      <c r="AL48" s="7"/>
      <c r="AM48" s="7"/>
      <c r="AN48" s="7"/>
      <c r="AO48" s="43"/>
      <c r="AP48" s="8"/>
      <c r="AQ48" s="14">
        <f t="shared" si="3"/>
        <v>0.51366830839319622</v>
      </c>
      <c r="AR48" s="14">
        <f t="shared" si="12"/>
        <v>16.346</v>
      </c>
      <c r="AS48" s="19"/>
      <c r="AT48" s="21"/>
      <c r="AU48" s="3"/>
    </row>
    <row r="49" spans="1:47">
      <c r="A49" s="29">
        <v>21142.3</v>
      </c>
      <c r="B49" s="34">
        <f t="shared" si="0"/>
        <v>-21.142299999999999</v>
      </c>
      <c r="C49" s="32">
        <v>13.446999999999999</v>
      </c>
      <c r="F49" s="7">
        <f t="shared" ref="F49:G49" si="80">F48+0.515574984454017</f>
        <v>-164.77683692288809</v>
      </c>
      <c r="G49" s="7">
        <f t="shared" si="80"/>
        <v>-164.51904943066108</v>
      </c>
      <c r="H49" s="7">
        <f t="shared" si="18"/>
        <v>3.7881999999999998</v>
      </c>
      <c r="I49" s="7">
        <f t="shared" si="46"/>
        <v>3.8847333333333331</v>
      </c>
      <c r="J49" s="7">
        <f t="shared" si="47"/>
        <v>4.3963500000000009</v>
      </c>
      <c r="K49" s="7">
        <f t="shared" si="36"/>
        <v>-1.1637305188774039</v>
      </c>
      <c r="L49" s="42">
        <f t="shared" si="33"/>
        <v>-0.13833066066168553</v>
      </c>
      <c r="M49" s="8"/>
      <c r="N49" s="14">
        <f t="shared" si="48"/>
        <v>-0.96206650495953039</v>
      </c>
      <c r="O49" s="14">
        <f t="shared" si="5"/>
        <v>1.4930000000000001</v>
      </c>
      <c r="P49" s="19"/>
      <c r="Q49" s="21"/>
      <c r="R49" s="21"/>
      <c r="S49" s="3"/>
      <c r="U49" s="7">
        <f t="shared" si="39"/>
        <v>-116.82836336866438</v>
      </c>
      <c r="V49" s="7">
        <f t="shared" si="40"/>
        <v>-116.05500089198335</v>
      </c>
      <c r="W49" s="7">
        <f t="shared" si="63"/>
        <v>0.67893475000000003</v>
      </c>
      <c r="X49" s="7">
        <f t="shared" si="41"/>
        <v>0.67441744999999997</v>
      </c>
      <c r="Y49" s="7">
        <f t="shared" si="42"/>
        <v>0.7240834611111111</v>
      </c>
      <c r="Z49" s="7">
        <f t="shared" si="25"/>
        <v>-6.859155577852627E-2</v>
      </c>
      <c r="AA49" s="43">
        <f t="shared" si="26"/>
        <v>-6.2352910314827592E-2</v>
      </c>
      <c r="AB49" s="8"/>
      <c r="AC49" s="14">
        <f t="shared" si="43"/>
        <v>0.99894610746706358</v>
      </c>
      <c r="AD49" s="14">
        <f t="shared" si="9"/>
        <v>1.4450000000000001</v>
      </c>
      <c r="AG49" s="3"/>
      <c r="AI49" s="7">
        <f t="shared" si="50"/>
        <v>17.736707494005898</v>
      </c>
      <c r="AJ49" s="7">
        <f t="shared" si="51"/>
        <v>20.056794924048987</v>
      </c>
      <c r="AK49" s="7"/>
      <c r="AL49" s="7"/>
      <c r="AM49" s="7"/>
      <c r="AN49" s="7"/>
      <c r="AO49" s="43"/>
      <c r="AP49" s="8"/>
      <c r="AQ49" s="14">
        <f t="shared" si="3"/>
        <v>0.94499735611477853</v>
      </c>
      <c r="AR49" s="14">
        <f t="shared" si="12"/>
        <v>16.346</v>
      </c>
      <c r="AS49" s="19"/>
      <c r="AT49" s="21"/>
      <c r="AU49" s="3"/>
    </row>
    <row r="50" spans="1:47">
      <c r="A50" s="29">
        <v>21507</v>
      </c>
      <c r="B50" s="34">
        <f t="shared" si="0"/>
        <v>-21.507000000000001</v>
      </c>
      <c r="C50" s="32">
        <v>13.1669</v>
      </c>
      <c r="F50" s="7">
        <f t="shared" ref="F50:G50" si="81">F49+0.515574984454017</f>
        <v>-164.26126193843407</v>
      </c>
      <c r="G50" s="7">
        <f t="shared" si="81"/>
        <v>-164.00347444620706</v>
      </c>
      <c r="H50" s="7">
        <f t="shared" si="18"/>
        <v>3.8752499999999999</v>
      </c>
      <c r="I50" s="7">
        <f t="shared" si="46"/>
        <v>3.9052500000000001</v>
      </c>
      <c r="J50" s="7">
        <f t="shared" si="47"/>
        <v>4.1407055555555559</v>
      </c>
      <c r="K50" s="7">
        <f t="shared" si="36"/>
        <v>-0.56863631667711023</v>
      </c>
      <c r="L50" s="42">
        <f t="shared" si="33"/>
        <v>-6.4108773732871716E-2</v>
      </c>
      <c r="M50" s="8"/>
      <c r="N50" s="14">
        <f t="shared" si="48"/>
        <v>-0.56162357967339516</v>
      </c>
      <c r="O50" s="14">
        <f t="shared" si="5"/>
        <v>1.4930000000000001</v>
      </c>
      <c r="P50" s="19"/>
      <c r="Q50" s="21"/>
      <c r="R50" s="21"/>
      <c r="S50" s="3"/>
      <c r="U50" s="7">
        <f t="shared" si="39"/>
        <v>-115.28163841530234</v>
      </c>
      <c r="V50" s="7">
        <f t="shared" si="40"/>
        <v>-114.50827593862131</v>
      </c>
      <c r="W50" s="7">
        <f t="shared" si="63"/>
        <v>0.67107659999999991</v>
      </c>
      <c r="X50" s="7">
        <f t="shared" si="41"/>
        <v>0.60205319999999996</v>
      </c>
      <c r="Y50" s="7">
        <f t="shared" si="42"/>
        <v>0.72369477222222223</v>
      </c>
      <c r="Z50" s="7">
        <f t="shared" si="25"/>
        <v>-0.16808408308478184</v>
      </c>
      <c r="AA50" s="43">
        <f t="shared" si="26"/>
        <v>-7.2707685949768175E-2</v>
      </c>
      <c r="AB50" s="8"/>
      <c r="AC50" s="14">
        <f t="shared" si="43"/>
        <v>0.79474011622744367</v>
      </c>
      <c r="AD50" s="14">
        <f t="shared" si="9"/>
        <v>1.4450000000000001</v>
      </c>
      <c r="AG50" s="3"/>
      <c r="AI50" s="7"/>
      <c r="AJ50" s="7"/>
      <c r="AK50" s="7"/>
      <c r="AL50" s="7"/>
      <c r="AM50" s="7"/>
      <c r="AN50" s="7"/>
      <c r="AO50" s="43"/>
      <c r="AP50" s="8"/>
      <c r="AQ50" s="14"/>
      <c r="AR50" s="14"/>
      <c r="AS50" s="19"/>
      <c r="AT50" s="21"/>
      <c r="AU50" s="3"/>
    </row>
    <row r="51" spans="1:47">
      <c r="A51" s="29">
        <v>21871.5</v>
      </c>
      <c r="B51" s="34">
        <f t="shared" si="0"/>
        <v>-21.871500000000001</v>
      </c>
      <c r="C51" s="32">
        <v>12.5426</v>
      </c>
      <c r="F51" s="7">
        <f t="shared" ref="F51:G51" si="82">F50+0.515574984454017</f>
        <v>-163.74568695398006</v>
      </c>
      <c r="G51" s="7">
        <f t="shared" si="82"/>
        <v>-163.48789946175305</v>
      </c>
      <c r="H51" s="7">
        <f t="shared" si="18"/>
        <v>4.0522999999999998</v>
      </c>
      <c r="I51" s="7">
        <f t="shared" si="46"/>
        <v>4.019216666666666</v>
      </c>
      <c r="J51" s="7">
        <f t="shared" si="47"/>
        <v>3.9121722222222215</v>
      </c>
      <c r="K51" s="7">
        <f t="shared" si="36"/>
        <v>0.27361894713224144</v>
      </c>
      <c r="L51" s="42">
        <f t="shared" si="33"/>
        <v>3.5818407221904325E-2</v>
      </c>
      <c r="M51" s="8"/>
      <c r="N51" s="14">
        <f t="shared" si="48"/>
        <v>0.10160926029276963</v>
      </c>
      <c r="O51" s="14">
        <f t="shared" si="5"/>
        <v>1.4930000000000001</v>
      </c>
      <c r="P51" s="19"/>
      <c r="Q51" s="21"/>
      <c r="R51" s="21"/>
      <c r="S51" s="3"/>
      <c r="U51" s="7">
        <f t="shared" si="39"/>
        <v>-113.73491346194029</v>
      </c>
      <c r="V51" s="7">
        <f t="shared" si="40"/>
        <v>-112.96155098525927</v>
      </c>
      <c r="W51" s="7">
        <f t="shared" si="63"/>
        <v>0.45614824999999992</v>
      </c>
      <c r="X51" s="7">
        <f t="shared" si="41"/>
        <v>0.55088503333333316</v>
      </c>
      <c r="Y51" s="7">
        <f t="shared" si="42"/>
        <v>0.74507257222222223</v>
      </c>
      <c r="Z51" s="7">
        <f t="shared" si="25"/>
        <v>-0.26062902612253391</v>
      </c>
      <c r="AA51" s="43">
        <f t="shared" si="26"/>
        <v>-0.38778010759473902</v>
      </c>
      <c r="AB51" s="8"/>
      <c r="AC51" s="14">
        <f t="shared" si="43"/>
        <v>0.21866639205247176</v>
      </c>
      <c r="AD51" s="14">
        <f t="shared" si="9"/>
        <v>1.4450000000000001</v>
      </c>
      <c r="AG51" s="3"/>
      <c r="AI51" s="7"/>
      <c r="AJ51" s="7"/>
      <c r="AK51" s="7"/>
      <c r="AL51" s="7"/>
      <c r="AM51" s="7"/>
      <c r="AN51" s="7"/>
      <c r="AO51" s="43"/>
      <c r="AP51" s="8"/>
      <c r="AQ51" s="14"/>
      <c r="AR51" s="14"/>
      <c r="AS51" s="19"/>
      <c r="AT51" s="21"/>
      <c r="AU51" s="3"/>
    </row>
    <row r="52" spans="1:47">
      <c r="A52" s="29">
        <v>22236.5</v>
      </c>
      <c r="B52" s="34">
        <f t="shared" si="0"/>
        <v>-22.236499999999999</v>
      </c>
      <c r="C52" s="32">
        <v>11.762499999999999</v>
      </c>
      <c r="F52" s="7">
        <f t="shared" ref="F52:G52" si="83">F51+0.515574984454017</f>
        <v>-163.23011196952604</v>
      </c>
      <c r="G52" s="7">
        <f t="shared" si="83"/>
        <v>-162.97232447729903</v>
      </c>
      <c r="H52" s="7">
        <f t="shared" si="18"/>
        <v>4.1300999999999997</v>
      </c>
      <c r="I52" s="7">
        <f t="shared" si="46"/>
        <v>4.0701000000000001</v>
      </c>
      <c r="J52" s="7">
        <f t="shared" si="47"/>
        <v>3.7291722222222226</v>
      </c>
      <c r="K52" s="7">
        <f t="shared" si="36"/>
        <v>0.91421837732830191</v>
      </c>
      <c r="L52" s="42">
        <f t="shared" si="33"/>
        <v>0.10751119923843677</v>
      </c>
      <c r="M52" s="8"/>
      <c r="N52" s="14">
        <f t="shared" si="48"/>
        <v>0.71729799810680539</v>
      </c>
      <c r="O52" s="14">
        <f t="shared" si="5"/>
        <v>1.4930000000000001</v>
      </c>
      <c r="P52" s="19"/>
      <c r="Q52" s="21"/>
      <c r="R52" s="21"/>
      <c r="S52" s="3"/>
      <c r="U52" s="7">
        <f t="shared" si="39"/>
        <v>-112.18818850857825</v>
      </c>
      <c r="V52" s="7">
        <f t="shared" si="40"/>
        <v>-111.41482603189722</v>
      </c>
      <c r="W52" s="7">
        <f t="shared" si="63"/>
        <v>0.52543024999999999</v>
      </c>
      <c r="X52" s="7">
        <f t="shared" si="41"/>
        <v>0.58666416666666665</v>
      </c>
      <c r="Y52" s="7">
        <f t="shared" si="42"/>
        <v>0.79091307222222218</v>
      </c>
      <c r="Z52" s="7">
        <f t="shared" si="25"/>
        <v>-0.25824444269416236</v>
      </c>
      <c r="AA52" s="43">
        <f t="shared" si="26"/>
        <v>-0.33566624645145537</v>
      </c>
      <c r="AB52" s="8"/>
      <c r="AC52" s="14">
        <f t="shared" si="43"/>
        <v>-0.45972376717011038</v>
      </c>
      <c r="AD52" s="14">
        <f t="shared" si="9"/>
        <v>1.4450000000000001</v>
      </c>
      <c r="AG52" s="3"/>
      <c r="AI52" s="7"/>
      <c r="AJ52" s="7"/>
      <c r="AK52" s="7"/>
      <c r="AL52" s="7"/>
      <c r="AM52" s="7"/>
      <c r="AN52" s="7"/>
      <c r="AO52" s="43"/>
      <c r="AP52" s="8"/>
      <c r="AQ52" s="14"/>
      <c r="AR52" s="14"/>
      <c r="AS52" s="19"/>
      <c r="AT52" s="21"/>
      <c r="AU52" s="3"/>
    </row>
    <row r="53" spans="1:47">
      <c r="A53" s="29">
        <v>22601</v>
      </c>
      <c r="B53" s="34">
        <f t="shared" si="0"/>
        <v>-22.600999999999999</v>
      </c>
      <c r="C53" s="32">
        <v>11.121600000000001</v>
      </c>
      <c r="F53" s="7">
        <f t="shared" ref="F53:G53" si="84">F52+0.515574984454017</f>
        <v>-162.71453698507202</v>
      </c>
      <c r="G53" s="7">
        <f t="shared" si="84"/>
        <v>-162.45674949284501</v>
      </c>
      <c r="H53" s="7">
        <f t="shared" si="18"/>
        <v>4.0278999999999998</v>
      </c>
      <c r="I53" s="7">
        <f t="shared" si="46"/>
        <v>3.9432333333333331</v>
      </c>
      <c r="J53" s="7">
        <f t="shared" si="47"/>
        <v>3.5977333333333328</v>
      </c>
      <c r="K53" s="27">
        <f t="shared" si="36"/>
        <v>0.96032687247526338</v>
      </c>
      <c r="L53" s="42">
        <f t="shared" si="33"/>
        <v>0.11956602305155117</v>
      </c>
      <c r="M53" s="8"/>
      <c r="N53" s="15">
        <f t="shared" si="48"/>
        <v>0.99735503072738896</v>
      </c>
      <c r="O53" s="14">
        <f t="shared" si="5"/>
        <v>1.4930000000000001</v>
      </c>
      <c r="P53" s="19"/>
      <c r="Q53" s="21"/>
      <c r="R53" s="21"/>
      <c r="S53" s="3"/>
      <c r="U53" s="7">
        <f t="shared" si="39"/>
        <v>-110.64146355521621</v>
      </c>
      <c r="V53" s="7">
        <f t="shared" si="40"/>
        <v>-109.86810107853518</v>
      </c>
      <c r="W53" s="7">
        <f t="shared" si="63"/>
        <v>0.77841399999999994</v>
      </c>
      <c r="X53" s="7">
        <f t="shared" si="41"/>
        <v>0.76508068333333334</v>
      </c>
      <c r="Y53" s="7">
        <f t="shared" si="42"/>
        <v>0.90536962777777774</v>
      </c>
      <c r="Z53" s="7">
        <f t="shared" si="25"/>
        <v>-0.15495212136592484</v>
      </c>
      <c r="AA53" s="43">
        <f t="shared" si="26"/>
        <v>-0.14022518967130515</v>
      </c>
      <c r="AB53" s="8"/>
      <c r="AC53" s="14">
        <f t="shared" si="43"/>
        <v>-0.92300406647323718</v>
      </c>
      <c r="AD53" s="14">
        <f t="shared" si="9"/>
        <v>1.4450000000000001</v>
      </c>
      <c r="AG53" s="3"/>
      <c r="AI53" s="7"/>
      <c r="AJ53" s="7"/>
      <c r="AK53" s="7"/>
      <c r="AL53" s="7"/>
      <c r="AM53" s="7"/>
      <c r="AN53" s="7"/>
      <c r="AO53" s="43"/>
      <c r="AP53" s="8"/>
      <c r="AQ53" s="14"/>
      <c r="AR53" s="14"/>
      <c r="AS53" s="19"/>
      <c r="AT53" s="21"/>
      <c r="AU53" s="3"/>
    </row>
    <row r="54" spans="1:47">
      <c r="A54" s="29">
        <v>22965.9</v>
      </c>
      <c r="B54" s="34">
        <f t="shared" si="0"/>
        <v>-22.965900000000001</v>
      </c>
      <c r="C54" s="32">
        <v>10.793799999999999</v>
      </c>
      <c r="F54" s="7">
        <f t="shared" ref="F54:G54" si="85">F53+0.515574984454017</f>
        <v>-162.198962000618</v>
      </c>
      <c r="G54" s="7">
        <f t="shared" si="85"/>
        <v>-161.94117450839099</v>
      </c>
      <c r="H54" s="7">
        <f t="shared" si="18"/>
        <v>3.6717</v>
      </c>
      <c r="I54" s="7">
        <f t="shared" si="46"/>
        <v>3.6286500000000004</v>
      </c>
      <c r="J54" s="7">
        <f t="shared" si="47"/>
        <v>3.5254833333333333</v>
      </c>
      <c r="K54" s="7">
        <f t="shared" si="36"/>
        <v>0.29263127041682324</v>
      </c>
      <c r="L54" s="42">
        <f t="shared" si="33"/>
        <v>4.1474218665052964E-2</v>
      </c>
      <c r="M54" s="8"/>
      <c r="N54" s="14">
        <f t="shared" si="48"/>
        <v>0.81073856010414191</v>
      </c>
      <c r="O54" s="14">
        <f t="shared" si="5"/>
        <v>1.4930000000000001</v>
      </c>
      <c r="P54" s="19"/>
      <c r="Q54" s="21"/>
      <c r="R54" s="21"/>
      <c r="S54" s="3"/>
      <c r="U54" s="7">
        <f t="shared" si="39"/>
        <v>-109.09473860185416</v>
      </c>
      <c r="V54" s="7">
        <f t="shared" si="40"/>
        <v>-108.32137612517313</v>
      </c>
      <c r="W54" s="7">
        <f t="shared" si="63"/>
        <v>0.9913978</v>
      </c>
      <c r="X54" s="7">
        <f t="shared" si="41"/>
        <v>0.98110393333333334</v>
      </c>
      <c r="Y54" s="7">
        <f t="shared" si="42"/>
        <v>1.1275279888888887</v>
      </c>
      <c r="Z54" s="7">
        <f t="shared" si="25"/>
        <v>-0.12986290096430109</v>
      </c>
      <c r="AA54" s="43">
        <f t="shared" si="26"/>
        <v>-0.12073331237039786</v>
      </c>
      <c r="AB54" s="8"/>
      <c r="AC54" s="14">
        <f t="shared" si="43"/>
        <v>-0.95440050502597684</v>
      </c>
      <c r="AD54" s="14">
        <f t="shared" si="9"/>
        <v>1.4450000000000001</v>
      </c>
    </row>
    <row r="55" spans="1:47">
      <c r="A55" s="29">
        <v>23330.5</v>
      </c>
      <c r="B55" s="34">
        <f t="shared" si="0"/>
        <v>-23.330500000000001</v>
      </c>
      <c r="C55" s="32">
        <v>10.7334</v>
      </c>
      <c r="F55" s="7">
        <f t="shared" ref="F55:G55" si="86">F54+0.515574984454017</f>
        <v>-161.68338701616398</v>
      </c>
      <c r="G55" s="7">
        <f t="shared" si="86"/>
        <v>-161.42559952393697</v>
      </c>
      <c r="H55" s="7">
        <f t="shared" si="18"/>
        <v>3.18635</v>
      </c>
      <c r="I55" s="7">
        <f t="shared" si="46"/>
        <v>3.2326833333333336</v>
      </c>
      <c r="J55" s="7">
        <f t="shared" si="47"/>
        <v>3.5136222222222222</v>
      </c>
      <c r="K55" s="7">
        <f t="shared" si="36"/>
        <v>-0.7995705602954839</v>
      </c>
      <c r="L55" s="42">
        <f t="shared" si="33"/>
        <v>-9.3143827515763999E-2</v>
      </c>
      <c r="M55" s="8"/>
      <c r="N55" s="14">
        <f t="shared" si="48"/>
        <v>0.24476850685271814</v>
      </c>
      <c r="O55" s="14">
        <f t="shared" si="5"/>
        <v>1.4930000000000001</v>
      </c>
      <c r="P55" s="19"/>
      <c r="Q55" s="21"/>
      <c r="R55" s="21"/>
      <c r="S55" s="3"/>
      <c r="U55" s="7">
        <f t="shared" si="39"/>
        <v>-107.54801364849212</v>
      </c>
      <c r="V55" s="7">
        <f t="shared" si="40"/>
        <v>-106.77465117181109</v>
      </c>
      <c r="W55" s="7">
        <f t="shared" si="63"/>
        <v>1.1735000000000002</v>
      </c>
      <c r="X55" s="7">
        <f t="shared" si="41"/>
        <v>1.1116576</v>
      </c>
      <c r="Y55" s="7">
        <f t="shared" si="42"/>
        <v>1.3191278111111113</v>
      </c>
      <c r="Z55" s="7">
        <f t="shared" si="25"/>
        <v>-0.15727832387701501</v>
      </c>
      <c r="AA55" s="43">
        <f t="shared" si="26"/>
        <v>-0.11039704408054873</v>
      </c>
      <c r="AB55" s="8"/>
      <c r="AC55" s="14">
        <f t="shared" si="43"/>
        <v>-0.53922234029695559</v>
      </c>
      <c r="AD55" s="14">
        <f t="shared" si="9"/>
        <v>1.4450000000000001</v>
      </c>
    </row>
    <row r="56" spans="1:47">
      <c r="A56" s="29">
        <v>23695.4</v>
      </c>
      <c r="B56" s="34">
        <f t="shared" si="0"/>
        <v>-23.695400000000003</v>
      </c>
      <c r="C56" s="32">
        <v>10.762600000000001</v>
      </c>
      <c r="F56" s="7">
        <f t="shared" ref="F56:G56" si="87">F55+0.515574984454017</f>
        <v>-161.16781203170996</v>
      </c>
      <c r="G56" s="7">
        <f t="shared" si="87"/>
        <v>-160.91002453948295</v>
      </c>
      <c r="H56" s="7">
        <f t="shared" si="18"/>
        <v>2.84</v>
      </c>
      <c r="I56" s="7">
        <f t="shared" si="46"/>
        <v>2.9447166666666664</v>
      </c>
      <c r="J56" s="7">
        <f t="shared" si="47"/>
        <v>3.5500833333333333</v>
      </c>
      <c r="K56" s="7">
        <f t="shared" si="36"/>
        <v>-1.705218187366494</v>
      </c>
      <c r="L56" s="42">
        <f t="shared" si="33"/>
        <v>-0.20001877890190378</v>
      </c>
      <c r="M56" s="8"/>
      <c r="N56" s="14">
        <f t="shared" si="48"/>
        <v>-0.43573145105403766</v>
      </c>
      <c r="O56" s="14">
        <f t="shared" si="5"/>
        <v>1.4930000000000001</v>
      </c>
      <c r="P56" s="19"/>
      <c r="Q56" s="21"/>
      <c r="R56" s="21"/>
      <c r="S56" s="3"/>
      <c r="U56" s="7">
        <f t="shared" si="39"/>
        <v>-106.00128869513007</v>
      </c>
      <c r="V56" s="7">
        <f t="shared" si="40"/>
        <v>-105.22792621844904</v>
      </c>
      <c r="W56" s="7">
        <f t="shared" si="63"/>
        <v>1.170075</v>
      </c>
      <c r="X56" s="7">
        <f t="shared" si="41"/>
        <v>1.348975</v>
      </c>
      <c r="Y56" s="7">
        <f t="shared" si="42"/>
        <v>1.485214116666667</v>
      </c>
      <c r="Z56" s="7">
        <f t="shared" si="25"/>
        <v>-9.173028665552585E-2</v>
      </c>
      <c r="AA56" s="43">
        <f t="shared" si="26"/>
        <v>-0.21218429930759608</v>
      </c>
      <c r="AB56" s="8"/>
      <c r="AC56" s="14">
        <f t="shared" si="43"/>
        <v>0.12826395024579659</v>
      </c>
      <c r="AD56" s="14">
        <f t="shared" si="9"/>
        <v>1.4450000000000001</v>
      </c>
    </row>
    <row r="57" spans="1:47">
      <c r="A57" s="29">
        <v>24060</v>
      </c>
      <c r="B57" s="34">
        <f t="shared" si="0"/>
        <v>-24.06</v>
      </c>
      <c r="C57" s="32">
        <v>10.6792</v>
      </c>
      <c r="F57" s="7">
        <f t="shared" ref="F57:G57" si="88">F56+0.515574984454017</f>
        <v>-160.65223704725594</v>
      </c>
      <c r="G57" s="7">
        <f t="shared" si="88"/>
        <v>-160.39444955502893</v>
      </c>
      <c r="H57" s="7">
        <f t="shared" si="18"/>
        <v>2.8077999999999999</v>
      </c>
      <c r="I57" s="7">
        <f t="shared" si="46"/>
        <v>2.9285833333333335</v>
      </c>
      <c r="J57" s="7">
        <f t="shared" si="47"/>
        <v>3.6151833333333334</v>
      </c>
      <c r="K57" s="7">
        <f t="shared" si="36"/>
        <v>-1.899212119256285</v>
      </c>
      <c r="L57" s="42">
        <f t="shared" si="33"/>
        <v>-0.2233312280151768</v>
      </c>
      <c r="M57" s="8"/>
      <c r="N57" s="14">
        <f t="shared" si="48"/>
        <v>-0.91234782039692808</v>
      </c>
      <c r="O57" s="14">
        <f t="shared" si="5"/>
        <v>1.4930000000000001</v>
      </c>
      <c r="P57" s="19"/>
      <c r="Q57" s="21"/>
      <c r="R57" s="21"/>
      <c r="S57" s="3"/>
      <c r="U57" s="7">
        <f t="shared" si="39"/>
        <v>-104.45456374176803</v>
      </c>
      <c r="V57" s="7">
        <f t="shared" si="40"/>
        <v>-103.681201265087</v>
      </c>
      <c r="W57" s="7">
        <f t="shared" si="63"/>
        <v>1.7033499999999999</v>
      </c>
      <c r="X57" s="7">
        <f t="shared" si="41"/>
        <v>1.8505950000000002</v>
      </c>
      <c r="Y57" s="7">
        <f t="shared" si="42"/>
        <v>1.5991496444444444</v>
      </c>
      <c r="Z57" s="7">
        <f t="shared" si="25"/>
        <v>0.15723691427446718</v>
      </c>
      <c r="AA57" s="43">
        <f t="shared" si="26"/>
        <v>6.5159852874028923E-2</v>
      </c>
      <c r="AB57" s="8"/>
      <c r="AC57" s="14">
        <f t="shared" si="43"/>
        <v>0.73573411297350799</v>
      </c>
      <c r="AD57" s="14">
        <f t="shared" si="9"/>
        <v>1.4450000000000001</v>
      </c>
    </row>
    <row r="58" spans="1:47">
      <c r="A58" s="29">
        <v>24424.799999999999</v>
      </c>
      <c r="B58" s="34">
        <f t="shared" si="0"/>
        <v>-24.424799999999998</v>
      </c>
      <c r="C58" s="32">
        <v>10.339499999999999</v>
      </c>
      <c r="F58" s="7">
        <f t="shared" ref="F58:G58" si="89">F57+0.515574984454017</f>
        <v>-160.13666206280192</v>
      </c>
      <c r="G58" s="7">
        <f t="shared" si="89"/>
        <v>-159.87887457057491</v>
      </c>
      <c r="H58" s="7">
        <f t="shared" si="18"/>
        <v>3.13795</v>
      </c>
      <c r="I58" s="7">
        <f t="shared" si="46"/>
        <v>3.2380833333333334</v>
      </c>
      <c r="J58" s="7">
        <f t="shared" si="47"/>
        <v>3.7017722222222225</v>
      </c>
      <c r="K58" s="7">
        <f t="shared" si="36"/>
        <v>-1.2526132378035149</v>
      </c>
      <c r="L58" s="42">
        <f t="shared" si="33"/>
        <v>-0.1523114304109594</v>
      </c>
      <c r="M58" s="8"/>
      <c r="N58" s="14">
        <f t="shared" si="48"/>
        <v>-0.9620665049595285</v>
      </c>
      <c r="O58" s="14">
        <f t="shared" si="5"/>
        <v>1.4930000000000001</v>
      </c>
      <c r="P58" s="19"/>
      <c r="Q58" s="21"/>
      <c r="R58" s="21"/>
      <c r="S58" s="3"/>
      <c r="U58" s="7">
        <f t="shared" si="39"/>
        <v>-102.90783878840598</v>
      </c>
      <c r="V58" s="7">
        <f t="shared" si="40"/>
        <v>-102.13447631172495</v>
      </c>
      <c r="W58" s="7">
        <f t="shared" si="63"/>
        <v>2.6783600000000005</v>
      </c>
      <c r="X58" s="7">
        <f t="shared" si="41"/>
        <v>2.2590616666666667</v>
      </c>
      <c r="Y58" s="7">
        <f t="shared" si="42"/>
        <v>1.6132237111111112</v>
      </c>
      <c r="Z58" s="7">
        <f t="shared" si="25"/>
        <v>0.40033998453365993</v>
      </c>
      <c r="AA58" s="43">
        <f t="shared" si="26"/>
        <v>0.66025330619227907</v>
      </c>
      <c r="AB58" s="8"/>
      <c r="AC58" s="14">
        <f t="shared" si="43"/>
        <v>0.99894610746706392</v>
      </c>
      <c r="AD58" s="14">
        <f t="shared" si="9"/>
        <v>1.4450000000000001</v>
      </c>
    </row>
    <row r="59" spans="1:47">
      <c r="A59" s="29">
        <v>24789.5</v>
      </c>
      <c r="B59" s="34">
        <f t="shared" si="0"/>
        <v>-24.7895</v>
      </c>
      <c r="C59" s="32">
        <v>9.7233000000000001</v>
      </c>
      <c r="F59" s="7">
        <f t="shared" ref="F59:G59" si="90">F58+0.515574984454017</f>
        <v>-159.6210870783479</v>
      </c>
      <c r="G59" s="7">
        <f t="shared" si="90"/>
        <v>-159.36329958612089</v>
      </c>
      <c r="H59" s="7">
        <f t="shared" si="18"/>
        <v>3.7685</v>
      </c>
      <c r="I59" s="7">
        <f t="shared" si="46"/>
        <v>3.7622999999999998</v>
      </c>
      <c r="J59" s="7">
        <f t="shared" si="47"/>
        <v>3.8436333333333335</v>
      </c>
      <c r="K59" s="7">
        <f t="shared" si="36"/>
        <v>-0.2116053386986283</v>
      </c>
      <c r="L59" s="42">
        <f t="shared" si="33"/>
        <v>-1.954747677978308E-2</v>
      </c>
      <c r="M59" s="8"/>
      <c r="N59" s="14">
        <f t="shared" si="48"/>
        <v>-0.56162357967336596</v>
      </c>
      <c r="O59" s="14">
        <f t="shared" si="5"/>
        <v>1.4930000000000001</v>
      </c>
      <c r="P59" s="19"/>
      <c r="Q59" s="21"/>
      <c r="R59" s="21"/>
      <c r="S59" s="3"/>
      <c r="U59" s="7">
        <f t="shared" si="39"/>
        <v>-101.36111383504394</v>
      </c>
      <c r="V59" s="7">
        <f t="shared" si="40"/>
        <v>-100.58775135836291</v>
      </c>
      <c r="W59" s="7">
        <f t="shared" si="63"/>
        <v>2.3954750000000002</v>
      </c>
      <c r="X59" s="7">
        <f t="shared" si="41"/>
        <v>2.3415866666666667</v>
      </c>
      <c r="Y59" s="7">
        <f t="shared" si="42"/>
        <v>1.5837476222222222</v>
      </c>
      <c r="Z59" s="7">
        <f t="shared" si="25"/>
        <v>0.47850998089019314</v>
      </c>
      <c r="AA59" s="43">
        <f t="shared" si="26"/>
        <v>0.51253581466396114</v>
      </c>
      <c r="AB59" s="8"/>
      <c r="AC59" s="14">
        <f t="shared" si="43"/>
        <v>0.79474011622744378</v>
      </c>
      <c r="AD59" s="14">
        <f t="shared" si="9"/>
        <v>1.4450000000000001</v>
      </c>
    </row>
    <row r="60" spans="1:47">
      <c r="A60" s="29">
        <v>25154.3</v>
      </c>
      <c r="B60" s="34">
        <f t="shared" si="0"/>
        <v>-25.154299999999999</v>
      </c>
      <c r="C60" s="32">
        <v>8.9290000000000003</v>
      </c>
      <c r="F60" s="7">
        <f t="shared" ref="F60:G60" si="91">F59+0.515574984454017</f>
        <v>-159.10551209389388</v>
      </c>
      <c r="G60" s="7">
        <f t="shared" si="91"/>
        <v>-158.84772460166687</v>
      </c>
      <c r="H60" s="7">
        <f t="shared" si="18"/>
        <v>4.3804499999999997</v>
      </c>
      <c r="I60" s="7">
        <f t="shared" si="46"/>
        <v>4.2883166666666668</v>
      </c>
      <c r="J60" s="7">
        <f t="shared" si="47"/>
        <v>4.0676944444444452</v>
      </c>
      <c r="K60" s="7">
        <f t="shared" si="36"/>
        <v>0.54237658515265741</v>
      </c>
      <c r="L60" s="42">
        <f t="shared" si="33"/>
        <v>7.6887671831572302E-2</v>
      </c>
      <c r="M60" s="8"/>
      <c r="N60" s="14">
        <f t="shared" si="48"/>
        <v>0.101609260292833</v>
      </c>
      <c r="O60" s="14">
        <f t="shared" si="5"/>
        <v>1.4930000000000001</v>
      </c>
      <c r="P60" s="19"/>
      <c r="Q60" s="21"/>
      <c r="R60" s="21"/>
      <c r="S60" s="3"/>
      <c r="U60" s="7">
        <f t="shared" si="39"/>
        <v>-99.814388881681893</v>
      </c>
      <c r="V60" s="7">
        <f t="shared" si="40"/>
        <v>-99.041026405000864</v>
      </c>
      <c r="W60" s="7">
        <f t="shared" si="63"/>
        <v>1.9509249999999998</v>
      </c>
      <c r="X60" s="7">
        <f t="shared" si="41"/>
        <v>1.9657499999999999</v>
      </c>
      <c r="Y60" s="7">
        <f t="shared" si="42"/>
        <v>1.5639880666666668</v>
      </c>
      <c r="Z60" s="7">
        <f t="shared" si="25"/>
        <v>0.25688299156246752</v>
      </c>
      <c r="AA60" s="43">
        <f t="shared" si="26"/>
        <v>0.24740401898207121</v>
      </c>
      <c r="AB60" s="8"/>
      <c r="AC60" s="14">
        <f t="shared" si="43"/>
        <v>0.21866639205246508</v>
      </c>
      <c r="AD60" s="14">
        <f t="shared" si="9"/>
        <v>1.4450000000000001</v>
      </c>
    </row>
    <row r="61" spans="1:47">
      <c r="A61" s="29">
        <v>25519</v>
      </c>
      <c r="B61" s="34">
        <f t="shared" si="0"/>
        <v>-25.518999999999998</v>
      </c>
      <c r="C61" s="32">
        <v>8.1146999999999991</v>
      </c>
      <c r="F61" s="7">
        <f t="shared" ref="F61:G61" si="92">F60+0.515574984454017</f>
        <v>-158.58993710943986</v>
      </c>
      <c r="G61" s="7">
        <f t="shared" si="92"/>
        <v>-158.33214961721285</v>
      </c>
      <c r="H61" s="7">
        <f t="shared" si="18"/>
        <v>4.7160000000000002</v>
      </c>
      <c r="I61" s="7">
        <f t="shared" si="46"/>
        <v>4.6345499999999999</v>
      </c>
      <c r="J61" s="7">
        <f t="shared" si="47"/>
        <v>4.3810722222222225</v>
      </c>
      <c r="K61" s="27">
        <f t="shared" si="36"/>
        <v>0.57857475275585601</v>
      </c>
      <c r="L61" s="42">
        <f t="shared" si="33"/>
        <v>7.6448814534240128E-2</v>
      </c>
      <c r="M61" s="8"/>
      <c r="N61" s="14">
        <f t="shared" si="48"/>
        <v>0.71729799810682993</v>
      </c>
      <c r="O61" s="14">
        <f t="shared" si="5"/>
        <v>1.4930000000000001</v>
      </c>
      <c r="P61" s="19"/>
      <c r="Q61" s="21"/>
      <c r="R61" s="21"/>
      <c r="S61" s="3"/>
      <c r="U61" s="7">
        <f t="shared" si="39"/>
        <v>-98.267663928319848</v>
      </c>
      <c r="V61" s="7">
        <f t="shared" si="40"/>
        <v>-97.494301451638819</v>
      </c>
      <c r="W61" s="7">
        <f t="shared" si="63"/>
        <v>1.5508500000000001</v>
      </c>
      <c r="X61" s="7">
        <f t="shared" si="41"/>
        <v>1.4689518666666668</v>
      </c>
      <c r="Y61" s="7">
        <f t="shared" si="42"/>
        <v>1.6309325111111113</v>
      </c>
      <c r="Z61" s="7">
        <f t="shared" si="25"/>
        <v>-9.9317809499113729E-2</v>
      </c>
      <c r="AA61" s="43">
        <f t="shared" si="26"/>
        <v>-4.9102283856339968E-2</v>
      </c>
      <c r="AB61" s="8"/>
      <c r="AC61" s="14">
        <f t="shared" si="43"/>
        <v>-0.45972376717011015</v>
      </c>
      <c r="AD61" s="14">
        <f t="shared" si="9"/>
        <v>1.4450000000000001</v>
      </c>
    </row>
    <row r="62" spans="1:47">
      <c r="A62" s="29">
        <v>25883.8</v>
      </c>
      <c r="B62" s="34">
        <f t="shared" si="0"/>
        <v>-25.883800000000001</v>
      </c>
      <c r="C62" s="32">
        <v>7.4391999999999996</v>
      </c>
      <c r="F62" s="7">
        <f t="shared" ref="F62:G62" si="93">F61+0.515574984454017</f>
        <v>-158.07436212498584</v>
      </c>
      <c r="G62" s="7">
        <f t="shared" si="93"/>
        <v>-157.81657463275883</v>
      </c>
      <c r="H62" s="7">
        <f t="shared" si="18"/>
        <v>4.8071999999999999</v>
      </c>
      <c r="I62" s="7">
        <f t="shared" si="46"/>
        <v>4.8238833333333337</v>
      </c>
      <c r="J62" s="7">
        <f t="shared" si="47"/>
        <v>4.7631388888888893</v>
      </c>
      <c r="K62" s="7">
        <f t="shared" si="36"/>
        <v>0.12753028173531744</v>
      </c>
      <c r="L62" s="42">
        <f t="shared" si="33"/>
        <v>9.2504359286884608E-3</v>
      </c>
      <c r="M62" s="8"/>
      <c r="N62" s="15">
        <f t="shared" si="48"/>
        <v>0.9973550307273894</v>
      </c>
      <c r="O62" s="14">
        <f t="shared" si="5"/>
        <v>1.4930000000000001</v>
      </c>
      <c r="P62" s="19"/>
      <c r="Q62" s="21"/>
      <c r="R62" s="21"/>
      <c r="S62" s="3"/>
      <c r="U62" s="7">
        <f t="shared" si="39"/>
        <v>-96.720938974957804</v>
      </c>
      <c r="V62" s="7">
        <f t="shared" si="40"/>
        <v>-95.947576498276774</v>
      </c>
      <c r="W62" s="7">
        <f t="shared" si="63"/>
        <v>0.90508060000000001</v>
      </c>
      <c r="X62" s="7">
        <f t="shared" si="41"/>
        <v>1.0606812000000001</v>
      </c>
      <c r="Y62" s="7">
        <f t="shared" si="42"/>
        <v>1.7186658444444445</v>
      </c>
      <c r="Z62" s="7">
        <f t="shared" si="25"/>
        <v>-0.38284617488115424</v>
      </c>
      <c r="AA62" s="43">
        <f t="shared" si="26"/>
        <v>-0.47338186598304943</v>
      </c>
      <c r="AB62" s="8"/>
      <c r="AC62" s="14">
        <f t="shared" si="43"/>
        <v>-0.92300406647323707</v>
      </c>
      <c r="AD62" s="14">
        <f t="shared" si="9"/>
        <v>1.4450000000000001</v>
      </c>
    </row>
    <row r="63" spans="1:47">
      <c r="A63" s="29">
        <v>26248.5</v>
      </c>
      <c r="B63" s="34">
        <f t="shared" si="0"/>
        <v>-26.2485</v>
      </c>
      <c r="C63" s="32">
        <v>7.0121000000000002</v>
      </c>
      <c r="F63" s="7">
        <f t="shared" ref="F63:G63" si="94">F62+0.515574984454017</f>
        <v>-157.55878714053182</v>
      </c>
      <c r="G63" s="7">
        <f t="shared" si="94"/>
        <v>-157.30099964830481</v>
      </c>
      <c r="H63" s="7">
        <f t="shared" si="18"/>
        <v>4.9484500000000002</v>
      </c>
      <c r="I63" s="7">
        <f t="shared" si="46"/>
        <v>4.986183333333333</v>
      </c>
      <c r="J63" s="7">
        <f t="shared" si="47"/>
        <v>5.1716611111111117</v>
      </c>
      <c r="K63" s="7">
        <f t="shared" si="36"/>
        <v>-0.35864255950430857</v>
      </c>
      <c r="L63" s="42">
        <f t="shared" si="33"/>
        <v>-4.3160428789804306E-2</v>
      </c>
      <c r="M63" s="8"/>
      <c r="N63" s="14">
        <f t="shared" si="48"/>
        <v>0.81073856010412126</v>
      </c>
      <c r="O63" s="14">
        <f t="shared" si="5"/>
        <v>1.4930000000000001</v>
      </c>
      <c r="P63" s="19"/>
      <c r="Q63" s="21"/>
      <c r="R63" s="21"/>
      <c r="S63" s="3"/>
      <c r="U63" s="7">
        <f t="shared" si="39"/>
        <v>-95.174214021595759</v>
      </c>
      <c r="V63" s="7">
        <f t="shared" si="40"/>
        <v>-94.40085154491473</v>
      </c>
      <c r="W63" s="7">
        <f t="shared" si="63"/>
        <v>0.72611300000000001</v>
      </c>
      <c r="X63" s="7">
        <f t="shared" si="41"/>
        <v>0.87561920000000004</v>
      </c>
      <c r="Y63" s="7">
        <f t="shared" si="42"/>
        <v>1.6578036222222221</v>
      </c>
      <c r="Z63" s="7">
        <f t="shared" si="25"/>
        <v>-0.47181970876244916</v>
      </c>
      <c r="AA63" s="43">
        <f t="shared" si="26"/>
        <v>-0.56200300791557356</v>
      </c>
      <c r="AB63" s="8"/>
      <c r="AC63" s="14">
        <f t="shared" si="43"/>
        <v>-0.95440050502597695</v>
      </c>
      <c r="AD63" s="14">
        <f t="shared" si="9"/>
        <v>1.4450000000000001</v>
      </c>
    </row>
    <row r="64" spans="1:47">
      <c r="A64" s="29">
        <v>26613</v>
      </c>
      <c r="B64" s="34">
        <f t="shared" si="0"/>
        <v>-26.613</v>
      </c>
      <c r="C64" s="32">
        <v>6.8452000000000002</v>
      </c>
      <c r="F64" s="7">
        <f t="shared" ref="F64:G64" si="95">F63+0.515574984454017</f>
        <v>-157.0432121560778</v>
      </c>
      <c r="G64" s="7">
        <f t="shared" si="95"/>
        <v>-156.78542466385079</v>
      </c>
      <c r="H64" s="7">
        <f t="shared" si="18"/>
        <v>5.2028999999999996</v>
      </c>
      <c r="I64" s="7">
        <f t="shared" si="46"/>
        <v>5.2705833333333336</v>
      </c>
      <c r="J64" s="7">
        <f t="shared" si="47"/>
        <v>5.5492388888888886</v>
      </c>
      <c r="K64" s="7">
        <f t="shared" si="36"/>
        <v>-0.50215094562517493</v>
      </c>
      <c r="L64" s="42">
        <f t="shared" si="33"/>
        <v>-6.2411962401250243E-2</v>
      </c>
      <c r="M64" s="8"/>
      <c r="N64" s="14">
        <f t="shared" si="48"/>
        <v>0.24476850685268392</v>
      </c>
      <c r="O64" s="14">
        <f t="shared" si="5"/>
        <v>1.4930000000000001</v>
      </c>
      <c r="P64" s="19"/>
      <c r="Q64" s="21"/>
      <c r="R64" s="21"/>
      <c r="S64" s="3"/>
      <c r="U64" s="7">
        <f t="shared" si="39"/>
        <v>-93.627489068233714</v>
      </c>
      <c r="V64" s="7">
        <f t="shared" si="40"/>
        <v>-92.854126591552685</v>
      </c>
      <c r="W64" s="7">
        <f t="shared" si="63"/>
        <v>0.9956640000000001</v>
      </c>
      <c r="X64" s="7">
        <f t="shared" si="41"/>
        <v>1.164784</v>
      </c>
      <c r="Y64" s="7">
        <f t="shared" si="42"/>
        <v>1.6147536222222221</v>
      </c>
      <c r="Z64" s="7">
        <f t="shared" si="25"/>
        <v>-0.27866147257993101</v>
      </c>
      <c r="AA64" s="43">
        <f t="shared" si="26"/>
        <v>-0.38339571666062067</v>
      </c>
      <c r="AB64" s="8"/>
      <c r="AC64" s="14">
        <f t="shared" si="43"/>
        <v>-0.5392223402969557</v>
      </c>
      <c r="AD64" s="14">
        <f t="shared" si="9"/>
        <v>1.4450000000000001</v>
      </c>
    </row>
    <row r="65" spans="1:30">
      <c r="A65" s="29">
        <v>26978</v>
      </c>
      <c r="B65" s="34">
        <f t="shared" si="0"/>
        <v>-26.978000000000002</v>
      </c>
      <c r="C65" s="32">
        <v>6.8562000000000003</v>
      </c>
      <c r="F65" s="7">
        <f t="shared" ref="F65:G65" si="96">F64+0.515574984454017</f>
        <v>-156.52763717162378</v>
      </c>
      <c r="G65" s="7">
        <f t="shared" si="96"/>
        <v>-156.26984967939677</v>
      </c>
      <c r="H65" s="7">
        <f t="shared" si="18"/>
        <v>5.6604000000000001</v>
      </c>
      <c r="I65" s="7">
        <f t="shared" si="46"/>
        <v>5.7032333333333334</v>
      </c>
      <c r="J65" s="7">
        <f t="shared" si="47"/>
        <v>5.858022222222222</v>
      </c>
      <c r="K65" s="7">
        <f t="shared" si="36"/>
        <v>-0.2642340418267819</v>
      </c>
      <c r="L65" s="42">
        <f t="shared" si="33"/>
        <v>-3.3735314535432881E-2</v>
      </c>
      <c r="M65" s="8"/>
      <c r="N65" s="14">
        <f t="shared" si="48"/>
        <v>-0.43573145105406946</v>
      </c>
      <c r="O65" s="14">
        <f t="shared" si="5"/>
        <v>1.4930000000000001</v>
      </c>
      <c r="P65" s="19"/>
      <c r="Q65" s="21"/>
      <c r="R65" s="21"/>
      <c r="S65" s="3"/>
      <c r="U65" s="7">
        <f t="shared" si="39"/>
        <v>-92.08076411487167</v>
      </c>
      <c r="V65" s="7">
        <f t="shared" si="40"/>
        <v>-91.30740163819064</v>
      </c>
      <c r="W65" s="7">
        <f t="shared" si="63"/>
        <v>1.772575</v>
      </c>
      <c r="X65" s="7">
        <f t="shared" si="41"/>
        <v>1.7537296666666666</v>
      </c>
      <c r="Y65" s="7">
        <f t="shared" si="42"/>
        <v>1.5986286222222221</v>
      </c>
      <c r="Z65" s="7">
        <f t="shared" si="25"/>
        <v>9.7021310821297391E-2</v>
      </c>
      <c r="AA65" s="43">
        <f t="shared" si="26"/>
        <v>0.10880974815525235</v>
      </c>
      <c r="AB65" s="8"/>
      <c r="AC65" s="14">
        <f t="shared" si="43"/>
        <v>0.12826395024579634</v>
      </c>
      <c r="AD65" s="14">
        <f t="shared" si="9"/>
        <v>1.4450000000000001</v>
      </c>
    </row>
    <row r="66" spans="1:30">
      <c r="A66" s="29">
        <v>27342.5</v>
      </c>
      <c r="B66" s="34">
        <f t="shared" si="0"/>
        <v>-27.342500000000001</v>
      </c>
      <c r="C66" s="32">
        <v>6.9377000000000004</v>
      </c>
      <c r="F66" s="7">
        <f t="shared" ref="F66:G66" si="97">F65+0.515574984454017</f>
        <v>-156.01206218716976</v>
      </c>
      <c r="G66" s="7">
        <f t="shared" si="97"/>
        <v>-155.75427469494275</v>
      </c>
      <c r="H66" s="7">
        <f t="shared" si="18"/>
        <v>6.2464000000000004</v>
      </c>
      <c r="I66" s="7">
        <f t="shared" si="46"/>
        <v>6.2404833333333336</v>
      </c>
      <c r="J66" s="7">
        <f t="shared" si="47"/>
        <v>6.099105555555556</v>
      </c>
      <c r="K66" s="7">
        <f t="shared" si="36"/>
        <v>0.23180083782776917</v>
      </c>
      <c r="L66" s="42">
        <f t="shared" si="33"/>
        <v>2.4150171382142593E-2</v>
      </c>
      <c r="M66" s="8"/>
      <c r="N66" s="14">
        <f t="shared" si="48"/>
        <v>-0.91234782039694251</v>
      </c>
      <c r="O66" s="14">
        <f t="shared" si="5"/>
        <v>1.4930000000000001</v>
      </c>
      <c r="P66" s="19"/>
      <c r="Q66" s="21"/>
      <c r="R66" s="21"/>
      <c r="S66" s="3"/>
      <c r="U66" s="7">
        <f t="shared" si="39"/>
        <v>-90.534039161509625</v>
      </c>
      <c r="V66" s="7">
        <f t="shared" si="40"/>
        <v>-89.760676684828596</v>
      </c>
      <c r="W66" s="7">
        <f t="shared" si="63"/>
        <v>2.49295</v>
      </c>
      <c r="X66" s="7">
        <f t="shared" si="41"/>
        <v>2.1320416666666664</v>
      </c>
      <c r="Y66" s="7">
        <f t="shared" si="42"/>
        <v>1.5677952888888889</v>
      </c>
      <c r="Z66" s="7">
        <f t="shared" si="25"/>
        <v>0.35989799291823621</v>
      </c>
      <c r="AA66" s="43">
        <f t="shared" si="26"/>
        <v>0.59009917791421418</v>
      </c>
      <c r="AB66" s="8"/>
      <c r="AC66" s="14">
        <f t="shared" si="43"/>
        <v>0.73573411297350777</v>
      </c>
      <c r="AD66" s="14">
        <f t="shared" si="9"/>
        <v>1.4450000000000001</v>
      </c>
    </row>
    <row r="67" spans="1:30">
      <c r="A67" s="29">
        <v>27707.4</v>
      </c>
      <c r="B67" s="34">
        <f t="shared" ref="B67:B130" si="98">-A67/1000</f>
        <v>-27.7074</v>
      </c>
      <c r="C67" s="32">
        <v>7.0130999999999997</v>
      </c>
      <c r="F67" s="7">
        <f t="shared" ref="F67:G67" si="99">F66+0.515574984454017</f>
        <v>-155.49648720271574</v>
      </c>
      <c r="G67" s="7">
        <f t="shared" si="99"/>
        <v>-155.23869971048873</v>
      </c>
      <c r="H67" s="7">
        <f t="shared" si="18"/>
        <v>6.8146500000000003</v>
      </c>
      <c r="I67" s="7">
        <f t="shared" si="46"/>
        <v>6.7425833333333332</v>
      </c>
      <c r="J67" s="7">
        <f t="shared" si="47"/>
        <v>6.2981055555555558</v>
      </c>
      <c r="K67" s="7">
        <f t="shared" si="36"/>
        <v>0.70573249980814268</v>
      </c>
      <c r="L67" s="42">
        <f t="shared" si="33"/>
        <v>8.2015844270631577E-2</v>
      </c>
      <c r="M67" s="8"/>
      <c r="N67" s="14">
        <f t="shared" si="48"/>
        <v>-0.96206650495951884</v>
      </c>
      <c r="O67" s="14">
        <f t="shared" si="5"/>
        <v>1.4930000000000001</v>
      </c>
      <c r="P67" s="19"/>
      <c r="Q67" s="21"/>
      <c r="R67" s="21"/>
      <c r="S67" s="3"/>
      <c r="U67" s="7">
        <f t="shared" si="39"/>
        <v>-88.987314208147581</v>
      </c>
      <c r="V67" s="7">
        <f t="shared" si="40"/>
        <v>-88.213951731466551</v>
      </c>
      <c r="W67" s="7">
        <f t="shared" si="63"/>
        <v>2.1305999999999998</v>
      </c>
      <c r="X67" s="7">
        <f t="shared" si="41"/>
        <v>2.2105250000000001</v>
      </c>
      <c r="Y67" s="7">
        <f t="shared" si="42"/>
        <v>1.5751754222222223</v>
      </c>
      <c r="Z67" s="7">
        <f t="shared" si="25"/>
        <v>0.40335163234164795</v>
      </c>
      <c r="AA67" s="43">
        <f t="shared" si="26"/>
        <v>0.35261125201801136</v>
      </c>
      <c r="AB67" s="8"/>
      <c r="AC67" s="14">
        <f t="shared" si="43"/>
        <v>0.99894610746706392</v>
      </c>
      <c r="AD67" s="14">
        <f t="shared" si="9"/>
        <v>1.4450000000000001</v>
      </c>
    </row>
    <row r="68" spans="1:30">
      <c r="A68" s="29">
        <v>28072</v>
      </c>
      <c r="B68" s="34">
        <f t="shared" si="98"/>
        <v>-28.071999999999999</v>
      </c>
      <c r="C68" s="32">
        <v>7.0335999999999999</v>
      </c>
      <c r="F68" s="7">
        <f t="shared" ref="F68:G68" si="100">F67+0.515574984454017</f>
        <v>-154.98091221826172</v>
      </c>
      <c r="G68" s="7">
        <f t="shared" si="100"/>
        <v>-154.72312472603471</v>
      </c>
      <c r="H68" s="7">
        <f t="shared" si="18"/>
        <v>7.1666999999999996</v>
      </c>
      <c r="I68" s="7">
        <f t="shared" si="46"/>
        <v>7.0469499999999998</v>
      </c>
      <c r="J68" s="7">
        <f t="shared" si="47"/>
        <v>6.4742944444444435</v>
      </c>
      <c r="K68" s="27">
        <f t="shared" si="36"/>
        <v>0.88450650564240174</v>
      </c>
      <c r="L68" s="42">
        <f t="shared" si="33"/>
        <v>0.10694687452000351</v>
      </c>
      <c r="M68" s="8"/>
      <c r="N68" s="14">
        <f t="shared" si="48"/>
        <v>-0.56162357967331322</v>
      </c>
      <c r="O68" s="14">
        <f t="shared" ref="O68:O131" si="101">O67</f>
        <v>1.4930000000000001</v>
      </c>
      <c r="P68" s="19"/>
      <c r="Q68" s="21"/>
      <c r="R68" s="21"/>
      <c r="S68" s="3"/>
      <c r="U68" s="7">
        <f t="shared" si="39"/>
        <v>-87.440589254785536</v>
      </c>
      <c r="V68" s="7">
        <f t="shared" si="40"/>
        <v>-86.667226778104506</v>
      </c>
      <c r="W68" s="7">
        <f t="shared" ref="W68:W99" si="102">AVERAGEIFS(DustFlux,KyrBP,"&gt;"&amp;U68,KyrBP,"&lt;="&amp;U69)</f>
        <v>2.0080249999999999</v>
      </c>
      <c r="X68" s="7">
        <f t="shared" si="41"/>
        <v>1.9814749999999997</v>
      </c>
      <c r="Y68" s="7">
        <f t="shared" si="42"/>
        <v>1.6284795333333333</v>
      </c>
      <c r="Z68" s="7">
        <f t="shared" si="25"/>
        <v>0.21676383365047291</v>
      </c>
      <c r="AA68" s="43">
        <f t="shared" si="26"/>
        <v>0.23306738518830228</v>
      </c>
      <c r="AB68" s="8"/>
      <c r="AC68" s="14">
        <f t="shared" si="43"/>
        <v>0.79474011622744833</v>
      </c>
      <c r="AD68" s="14">
        <f t="shared" ref="AD68:AD126" si="103">AD67</f>
        <v>1.4450000000000001</v>
      </c>
    </row>
    <row r="69" spans="1:30">
      <c r="A69" s="29">
        <v>28436.9</v>
      </c>
      <c r="B69" s="34">
        <f t="shared" si="98"/>
        <v>-28.436900000000001</v>
      </c>
      <c r="C69" s="32">
        <v>6.9710000000000001</v>
      </c>
      <c r="F69" s="7">
        <f t="shared" ref="F69:G69" si="104">F68+0.515574984454017</f>
        <v>-154.4653372338077</v>
      </c>
      <c r="G69" s="7">
        <f t="shared" si="104"/>
        <v>-154.20754974158069</v>
      </c>
      <c r="H69" s="7">
        <f t="shared" si="18"/>
        <v>7.1595000000000004</v>
      </c>
      <c r="I69" s="7">
        <f t="shared" si="46"/>
        <v>7.0706500000000005</v>
      </c>
      <c r="J69" s="7">
        <f t="shared" si="47"/>
        <v>6.6282388888888883</v>
      </c>
      <c r="K69" s="7">
        <f t="shared" si="36"/>
        <v>0.66746404064093046</v>
      </c>
      <c r="L69" s="42">
        <f t="shared" si="33"/>
        <v>8.0151171377012442E-2</v>
      </c>
      <c r="M69" s="8"/>
      <c r="N69" s="14">
        <f t="shared" si="48"/>
        <v>0.10160926029283983</v>
      </c>
      <c r="O69" s="14">
        <f t="shared" si="101"/>
        <v>1.4930000000000001</v>
      </c>
      <c r="P69" s="19"/>
      <c r="Q69" s="21"/>
      <c r="R69" s="21"/>
      <c r="S69" s="3"/>
      <c r="U69" s="7">
        <f t="shared" si="39"/>
        <v>-85.893864301423491</v>
      </c>
      <c r="V69" s="7">
        <f t="shared" si="40"/>
        <v>-85.120501824742462</v>
      </c>
      <c r="W69" s="7">
        <f t="shared" si="102"/>
        <v>1.8058000000000001</v>
      </c>
      <c r="X69" s="7">
        <f t="shared" si="41"/>
        <v>1.6957250000000001</v>
      </c>
      <c r="Y69" s="7">
        <f t="shared" si="42"/>
        <v>1.7252418666666667</v>
      </c>
      <c r="Z69" s="7">
        <f t="shared" si="25"/>
        <v>-1.7108828180535607E-2</v>
      </c>
      <c r="AA69" s="43">
        <f t="shared" si="26"/>
        <v>4.6693820089689586E-2</v>
      </c>
      <c r="AB69" s="8"/>
      <c r="AC69" s="14">
        <f t="shared" si="43"/>
        <v>0.2186663920524653</v>
      </c>
      <c r="AD69" s="14">
        <f t="shared" si="103"/>
        <v>1.4450000000000001</v>
      </c>
    </row>
    <row r="70" spans="1:30">
      <c r="A70" s="29">
        <v>28801.5</v>
      </c>
      <c r="B70" s="34">
        <f t="shared" si="98"/>
        <v>-28.801500000000001</v>
      </c>
      <c r="C70" s="32">
        <v>6.8152999999999997</v>
      </c>
      <c r="F70" s="7">
        <f t="shared" ref="F70:G70" si="105">F69+0.515574984454017</f>
        <v>-153.94976224935368</v>
      </c>
      <c r="G70" s="7">
        <f t="shared" si="105"/>
        <v>-153.69197475712667</v>
      </c>
      <c r="H70" s="7">
        <f t="shared" si="18"/>
        <v>6.8857499999999998</v>
      </c>
      <c r="I70" s="7">
        <f t="shared" si="46"/>
        <v>6.8811500000000008</v>
      </c>
      <c r="J70" s="7">
        <f t="shared" si="47"/>
        <v>6.7350277777777769</v>
      </c>
      <c r="K70" s="7">
        <f t="shared" si="36"/>
        <v>0.21695860365172459</v>
      </c>
      <c r="L70" s="42">
        <f t="shared" si="33"/>
        <v>2.2378856805836955E-2</v>
      </c>
      <c r="M70" s="8"/>
      <c r="N70" s="14">
        <f t="shared" si="48"/>
        <v>0.71729799810685457</v>
      </c>
      <c r="O70" s="14">
        <f t="shared" si="101"/>
        <v>1.4930000000000001</v>
      </c>
      <c r="P70" s="19"/>
      <c r="Q70" s="21"/>
      <c r="R70" s="21"/>
      <c r="S70" s="3"/>
      <c r="U70" s="7">
        <f t="shared" si="39"/>
        <v>-84.347139348061447</v>
      </c>
      <c r="V70" s="7">
        <f t="shared" si="40"/>
        <v>-83.573776871380417</v>
      </c>
      <c r="W70" s="7">
        <f t="shared" si="102"/>
        <v>1.27335</v>
      </c>
      <c r="X70" s="7">
        <f t="shared" si="41"/>
        <v>1.350217266666667</v>
      </c>
      <c r="Y70" s="7">
        <f t="shared" si="42"/>
        <v>1.7793863111111112</v>
      </c>
      <c r="Z70" s="7">
        <f t="shared" si="25"/>
        <v>-0.24118935936764407</v>
      </c>
      <c r="AA70" s="43">
        <f t="shared" si="26"/>
        <v>-0.28438811063749525</v>
      </c>
      <c r="AB70" s="8"/>
      <c r="AC70" s="14">
        <f t="shared" si="43"/>
        <v>-0.45972376717010993</v>
      </c>
      <c r="AD70" s="14">
        <f t="shared" si="103"/>
        <v>1.4450000000000001</v>
      </c>
    </row>
    <row r="71" spans="1:30">
      <c r="A71" s="29">
        <v>29166.3</v>
      </c>
      <c r="B71" s="34">
        <f t="shared" si="98"/>
        <v>-29.1663</v>
      </c>
      <c r="C71" s="32">
        <v>6.5670000000000002</v>
      </c>
      <c r="F71" s="7">
        <f t="shared" ref="F71:G71" si="106">F70+0.515574984454017</f>
        <v>-153.43418726489966</v>
      </c>
      <c r="G71" s="7">
        <f t="shared" si="106"/>
        <v>-153.17639977267265</v>
      </c>
      <c r="H71" s="7">
        <f t="shared" ref="H71:H134" si="107">AVERAGEIFS(DustFlux,KyrBP,"&gt;"&amp;F71,KyrBP,"&lt;="&amp;F72)</f>
        <v>6.5982000000000003</v>
      </c>
      <c r="I71" s="7">
        <f t="shared" si="46"/>
        <v>6.6726999999999999</v>
      </c>
      <c r="J71" s="7">
        <f t="shared" si="47"/>
        <v>6.7699722222222221</v>
      </c>
      <c r="K71" s="7">
        <f t="shared" si="36"/>
        <v>-0.14368186312925912</v>
      </c>
      <c r="L71" s="42">
        <f t="shared" si="33"/>
        <v>-2.5372662779676536E-2</v>
      </c>
      <c r="M71" s="8"/>
      <c r="N71" s="15">
        <f t="shared" si="48"/>
        <v>0.99735503072739207</v>
      </c>
      <c r="O71" s="14">
        <f t="shared" si="101"/>
        <v>1.4930000000000001</v>
      </c>
      <c r="P71" s="19"/>
      <c r="Q71" s="21"/>
      <c r="R71" s="21"/>
      <c r="S71" s="3"/>
      <c r="U71" s="7">
        <f t="shared" si="39"/>
        <v>-82.800414394699402</v>
      </c>
      <c r="V71" s="7">
        <f t="shared" si="40"/>
        <v>-82.027051918018373</v>
      </c>
      <c r="W71" s="7">
        <f t="shared" si="102"/>
        <v>0.97150180000000008</v>
      </c>
      <c r="X71" s="7">
        <f t="shared" si="41"/>
        <v>1.1502339333333333</v>
      </c>
      <c r="Y71" s="7">
        <f t="shared" si="42"/>
        <v>1.8222163111111105</v>
      </c>
      <c r="Z71" s="7">
        <f t="shared" si="25"/>
        <v>-0.36877201333360399</v>
      </c>
      <c r="AA71" s="43">
        <f t="shared" si="26"/>
        <v>-0.46685703882893059</v>
      </c>
      <c r="AB71" s="8"/>
      <c r="AC71" s="14">
        <f t="shared" si="43"/>
        <v>-0.92300406647323696</v>
      </c>
      <c r="AD71" s="14">
        <f t="shared" si="103"/>
        <v>1.4450000000000001</v>
      </c>
    </row>
    <row r="72" spans="1:30">
      <c r="A72" s="29">
        <v>29531</v>
      </c>
      <c r="B72" s="34">
        <f t="shared" si="98"/>
        <v>-29.530999999999999</v>
      </c>
      <c r="C72" s="32">
        <v>6.2295999999999996</v>
      </c>
      <c r="F72" s="7">
        <f t="shared" ref="F72:G72" si="108">F71+0.515574984454017</f>
        <v>-152.91861228044564</v>
      </c>
      <c r="G72" s="7">
        <f t="shared" si="108"/>
        <v>-152.66082478821863</v>
      </c>
      <c r="H72" s="7">
        <f t="shared" si="107"/>
        <v>6.5341500000000003</v>
      </c>
      <c r="I72" s="7">
        <f t="shared" si="46"/>
        <v>6.5735833333333344</v>
      </c>
      <c r="J72" s="7">
        <f t="shared" si="47"/>
        <v>6.7126777777777775</v>
      </c>
      <c r="K72" s="7">
        <f t="shared" si="36"/>
        <v>-0.20721156153943987</v>
      </c>
      <c r="L72" s="42">
        <f t="shared" si="33"/>
        <v>-2.6595612613611652E-2</v>
      </c>
      <c r="M72" s="8"/>
      <c r="N72" s="14">
        <f t="shared" si="48"/>
        <v>0.81073856010408396</v>
      </c>
      <c r="O72" s="14">
        <f t="shared" si="101"/>
        <v>1.4930000000000001</v>
      </c>
      <c r="P72" s="19"/>
      <c r="Q72" s="21"/>
      <c r="R72" s="21"/>
      <c r="S72" s="3"/>
      <c r="U72" s="7">
        <f t="shared" si="39"/>
        <v>-81.253689441337357</v>
      </c>
      <c r="V72" s="7">
        <f t="shared" si="40"/>
        <v>-80.480326964656328</v>
      </c>
      <c r="W72" s="7">
        <f t="shared" si="102"/>
        <v>1.2058499999999999</v>
      </c>
      <c r="X72" s="7">
        <f t="shared" si="41"/>
        <v>1.3479589333333333</v>
      </c>
      <c r="Y72" s="7">
        <f t="shared" si="42"/>
        <v>1.8334357555555556</v>
      </c>
      <c r="Z72" s="7">
        <f t="shared" ref="Z72:Z117" si="109">(X72/Y72)-1</f>
        <v>-0.26479074641757294</v>
      </c>
      <c r="AA72" s="43">
        <f t="shared" ref="AA72:AA117" si="110">(W72/Y72)-1</f>
        <v>-0.34230037984908224</v>
      </c>
      <c r="AB72" s="8"/>
      <c r="AC72" s="14">
        <f t="shared" si="43"/>
        <v>-0.95440050502597695</v>
      </c>
      <c r="AD72" s="14">
        <f t="shared" si="103"/>
        <v>1.4450000000000001</v>
      </c>
    </row>
    <row r="73" spans="1:30">
      <c r="A73" s="29">
        <v>29895.8</v>
      </c>
      <c r="B73" s="34">
        <f t="shared" si="98"/>
        <v>-29.895799999999998</v>
      </c>
      <c r="C73" s="32">
        <v>5.8064999999999998</v>
      </c>
      <c r="F73" s="7">
        <f t="shared" ref="F73:G73" si="111">F72+0.515574984454017</f>
        <v>-152.40303729599162</v>
      </c>
      <c r="G73" s="7">
        <f t="shared" si="111"/>
        <v>-152.14524980376461</v>
      </c>
      <c r="H73" s="7">
        <f t="shared" si="107"/>
        <v>6.5884</v>
      </c>
      <c r="I73" s="7">
        <f t="shared" si="46"/>
        <v>6.5813500000000005</v>
      </c>
      <c r="J73" s="7">
        <f t="shared" si="47"/>
        <v>6.5569888888888901</v>
      </c>
      <c r="K73" s="7">
        <f t="shared" si="36"/>
        <v>3.7152893689345046E-2</v>
      </c>
      <c r="L73" s="42">
        <f t="shared" si="33"/>
        <v>4.7904780141290182E-3</v>
      </c>
      <c r="M73" s="8"/>
      <c r="N73" s="14">
        <f t="shared" si="48"/>
        <v>0.24476850685264973</v>
      </c>
      <c r="O73" s="14">
        <f t="shared" si="101"/>
        <v>1.4930000000000001</v>
      </c>
      <c r="P73" s="19"/>
      <c r="Q73" s="21"/>
      <c r="R73" s="21"/>
      <c r="S73" s="3"/>
      <c r="U73" s="7">
        <f t="shared" si="39"/>
        <v>-79.706964487975313</v>
      </c>
      <c r="V73" s="7">
        <f t="shared" si="40"/>
        <v>-78.933602011294283</v>
      </c>
      <c r="W73" s="7">
        <f t="shared" si="102"/>
        <v>1.866525</v>
      </c>
      <c r="X73" s="7">
        <f t="shared" si="41"/>
        <v>1.7774166666666666</v>
      </c>
      <c r="Y73" s="7">
        <f t="shared" si="42"/>
        <v>1.7487968666666669</v>
      </c>
      <c r="Z73" s="7">
        <f t="shared" si="109"/>
        <v>1.6365422734631929E-2</v>
      </c>
      <c r="AA73" s="43">
        <f t="shared" si="110"/>
        <v>6.7319501525486825E-2</v>
      </c>
      <c r="AB73" s="8"/>
      <c r="AC73" s="14">
        <f t="shared" si="43"/>
        <v>-0.53922234029695593</v>
      </c>
      <c r="AD73" s="14">
        <f t="shared" si="103"/>
        <v>1.4450000000000001</v>
      </c>
    </row>
    <row r="74" spans="1:30">
      <c r="A74" s="29">
        <v>30260.5</v>
      </c>
      <c r="B74" s="34">
        <f t="shared" si="98"/>
        <v>-30.2605</v>
      </c>
      <c r="C74" s="32">
        <v>5.3082000000000003</v>
      </c>
      <c r="F74" s="7">
        <f t="shared" ref="F74:G74" si="112">F73+0.515574984454017</f>
        <v>-151.8874623115376</v>
      </c>
      <c r="G74" s="7">
        <f t="shared" si="112"/>
        <v>-151.62967481931059</v>
      </c>
      <c r="H74" s="7">
        <f t="shared" si="107"/>
        <v>6.6215000000000002</v>
      </c>
      <c r="I74" s="7">
        <f t="shared" si="46"/>
        <v>6.5902666666666674</v>
      </c>
      <c r="J74" s="7">
        <f t="shared" si="47"/>
        <v>6.3430888888888894</v>
      </c>
      <c r="K74" s="7">
        <f t="shared" si="36"/>
        <v>0.38968045712043597</v>
      </c>
      <c r="L74" s="42">
        <f t="shared" si="33"/>
        <v>4.3892039980521158E-2</v>
      </c>
      <c r="M74" s="8"/>
      <c r="N74" s="14">
        <f t="shared" si="48"/>
        <v>-0.43573145105407562</v>
      </c>
      <c r="O74" s="14">
        <f t="shared" si="101"/>
        <v>1.4930000000000001</v>
      </c>
      <c r="P74" s="19"/>
      <c r="Q74" s="21"/>
      <c r="R74" s="21"/>
      <c r="S74" s="3"/>
      <c r="U74" s="7">
        <f t="shared" si="39"/>
        <v>-78.160239534613268</v>
      </c>
      <c r="V74" s="7">
        <f t="shared" si="40"/>
        <v>-77.386877057932239</v>
      </c>
      <c r="W74" s="7">
        <f t="shared" si="102"/>
        <v>2.2598750000000001</v>
      </c>
      <c r="X74" s="7">
        <f t="shared" si="41"/>
        <v>2.33494</v>
      </c>
      <c r="Y74" s="7">
        <f t="shared" si="42"/>
        <v>1.6716246444444445</v>
      </c>
      <c r="Z74" s="7">
        <f t="shared" si="109"/>
        <v>0.39680879183018081</v>
      </c>
      <c r="AA74" s="43">
        <f t="shared" si="110"/>
        <v>0.35190337586286158</v>
      </c>
      <c r="AB74" s="8"/>
      <c r="AC74" s="14">
        <f t="shared" si="43"/>
        <v>0.12826395024578904</v>
      </c>
      <c r="AD74" s="14">
        <f t="shared" si="103"/>
        <v>1.4450000000000001</v>
      </c>
    </row>
    <row r="75" spans="1:30">
      <c r="A75" s="29">
        <v>30625.3</v>
      </c>
      <c r="B75" s="34">
        <f t="shared" si="98"/>
        <v>-30.625299999999999</v>
      </c>
      <c r="C75" s="32">
        <v>4.7552000000000003</v>
      </c>
      <c r="F75" s="7">
        <f t="shared" ref="F75:G75" si="113">F74+0.515574984454017</f>
        <v>-151.37188732708358</v>
      </c>
      <c r="G75" s="7">
        <f t="shared" si="113"/>
        <v>-151.11409983485657</v>
      </c>
      <c r="H75" s="7">
        <f t="shared" si="107"/>
        <v>6.5609000000000002</v>
      </c>
      <c r="I75" s="7">
        <f t="shared" si="46"/>
        <v>6.4938000000000002</v>
      </c>
      <c r="J75" s="7">
        <f t="shared" si="47"/>
        <v>6.1343611111111116</v>
      </c>
      <c r="K75" s="27">
        <f t="shared" si="36"/>
        <v>0.58594347867431562</v>
      </c>
      <c r="L75" s="42">
        <f t="shared" ref="L75:L108" si="114">(H75/ J75)-1</f>
        <v>6.9532732286709198E-2</v>
      </c>
      <c r="M75" s="8"/>
      <c r="N75" s="14">
        <f t="shared" si="48"/>
        <v>-0.91234782039695694</v>
      </c>
      <c r="O75" s="14">
        <f t="shared" si="101"/>
        <v>1.4930000000000001</v>
      </c>
      <c r="P75" s="19"/>
      <c r="Q75" s="21"/>
      <c r="R75" s="21"/>
      <c r="S75" s="3"/>
      <c r="U75" s="7">
        <f t="shared" si="39"/>
        <v>-76.613514581251223</v>
      </c>
      <c r="V75" s="7">
        <f t="shared" si="40"/>
        <v>-75.840152104570194</v>
      </c>
      <c r="W75" s="7">
        <f t="shared" si="102"/>
        <v>2.8784199999999998</v>
      </c>
      <c r="X75" s="7">
        <f t="shared" si="41"/>
        <v>2.4566233333333334</v>
      </c>
      <c r="Y75" s="7">
        <f t="shared" si="42"/>
        <v>1.6919746444444443</v>
      </c>
      <c r="Z75" s="7">
        <f t="shared" si="109"/>
        <v>0.45192680126714291</v>
      </c>
      <c r="AA75" s="43">
        <f t="shared" si="110"/>
        <v>0.70121934714046597</v>
      </c>
      <c r="AB75" s="8"/>
      <c r="AC75" s="14">
        <f t="shared" si="43"/>
        <v>0.73573411297351243</v>
      </c>
      <c r="AD75" s="14">
        <f t="shared" si="103"/>
        <v>1.4450000000000001</v>
      </c>
    </row>
    <row r="76" spans="1:30">
      <c r="A76" s="29">
        <v>30990</v>
      </c>
      <c r="B76" s="34">
        <f t="shared" si="98"/>
        <v>-30.99</v>
      </c>
      <c r="C76" s="32">
        <v>4.1802000000000001</v>
      </c>
      <c r="F76" s="7">
        <f t="shared" ref="F76:G76" si="115">F75+0.515574984454017</f>
        <v>-150.85631234262956</v>
      </c>
      <c r="G76" s="7">
        <f t="shared" si="115"/>
        <v>-150.59852485040255</v>
      </c>
      <c r="H76" s="7">
        <f t="shared" si="107"/>
        <v>6.2990000000000004</v>
      </c>
      <c r="I76" s="7">
        <f t="shared" si="46"/>
        <v>6.2084666666666664</v>
      </c>
      <c r="J76" s="7">
        <f t="shared" si="47"/>
        <v>5.9592055555555561</v>
      </c>
      <c r="K76" s="7">
        <f t="shared" ref="K76:K139" si="116">10*((I76/J76)-1)</f>
        <v>0.41827909574076116</v>
      </c>
      <c r="L76" s="42">
        <f t="shared" si="114"/>
        <v>5.7020091231400061E-2</v>
      </c>
      <c r="M76" s="8"/>
      <c r="N76" s="14">
        <f t="shared" si="48"/>
        <v>-0.96206650495950918</v>
      </c>
      <c r="O76" s="14">
        <f t="shared" si="101"/>
        <v>1.4930000000000001</v>
      </c>
      <c r="P76" s="19"/>
      <c r="Q76" s="21"/>
      <c r="R76" s="21"/>
      <c r="S76" s="3"/>
      <c r="U76" s="7">
        <f t="shared" si="39"/>
        <v>-75.066789627889179</v>
      </c>
      <c r="V76" s="7">
        <f t="shared" si="40"/>
        <v>-74.293427151208149</v>
      </c>
      <c r="W76" s="7">
        <f t="shared" si="102"/>
        <v>2.2315750000000003</v>
      </c>
      <c r="X76" s="7">
        <f t="shared" si="41"/>
        <v>2.1187566666666666</v>
      </c>
      <c r="Y76" s="7">
        <f t="shared" si="42"/>
        <v>1.7118105555555556</v>
      </c>
      <c r="Z76" s="7">
        <f t="shared" si="109"/>
        <v>0.23772847397768238</v>
      </c>
      <c r="AA76" s="43">
        <f t="shared" si="110"/>
        <v>0.30363432609852015</v>
      </c>
      <c r="AB76" s="8"/>
      <c r="AC76" s="14">
        <f t="shared" si="43"/>
        <v>0.99894610746706392</v>
      </c>
      <c r="AD76" s="14">
        <f t="shared" si="103"/>
        <v>1.4450000000000001</v>
      </c>
    </row>
    <row r="77" spans="1:30">
      <c r="A77" s="29">
        <v>31354.5</v>
      </c>
      <c r="B77" s="34">
        <f t="shared" si="98"/>
        <v>-31.354500000000002</v>
      </c>
      <c r="C77" s="32">
        <v>3.6280000000000001</v>
      </c>
      <c r="F77" s="7">
        <f t="shared" ref="F77:G77" si="117">F76+0.515574984454017</f>
        <v>-150.34073735817555</v>
      </c>
      <c r="G77" s="7">
        <f t="shared" si="117"/>
        <v>-150.08294986594854</v>
      </c>
      <c r="H77" s="7">
        <f t="shared" si="107"/>
        <v>5.7655000000000003</v>
      </c>
      <c r="I77" s="7">
        <f t="shared" si="46"/>
        <v>5.7663000000000002</v>
      </c>
      <c r="J77" s="7">
        <f t="shared" si="47"/>
        <v>5.7971333333333321</v>
      </c>
      <c r="K77" s="7">
        <f t="shared" si="116"/>
        <v>-5.3187207470356546E-2</v>
      </c>
      <c r="L77" s="42">
        <f t="shared" si="114"/>
        <v>-5.4567199880397599E-3</v>
      </c>
      <c r="M77" s="8"/>
      <c r="N77" s="14">
        <f t="shared" si="48"/>
        <v>-0.56162357967328402</v>
      </c>
      <c r="O77" s="14">
        <f t="shared" si="101"/>
        <v>1.4930000000000001</v>
      </c>
      <c r="P77" s="19"/>
      <c r="Q77" s="21"/>
      <c r="R77" s="21"/>
      <c r="S77" s="3"/>
      <c r="U77" s="7">
        <f t="shared" si="39"/>
        <v>-73.520064674527134</v>
      </c>
      <c r="V77" s="7">
        <f t="shared" si="40"/>
        <v>-72.746702197846105</v>
      </c>
      <c r="W77" s="7">
        <f t="shared" si="102"/>
        <v>1.246275</v>
      </c>
      <c r="X77" s="7">
        <f t="shared" si="41"/>
        <v>1.5297000000000001</v>
      </c>
      <c r="Y77" s="7">
        <f t="shared" si="42"/>
        <v>1.7355022222222223</v>
      </c>
      <c r="Z77" s="7">
        <f t="shared" si="109"/>
        <v>-0.11858366966462475</v>
      </c>
      <c r="AA77" s="43">
        <f t="shared" si="110"/>
        <v>-0.28189374577451809</v>
      </c>
      <c r="AB77" s="8"/>
      <c r="AC77" s="14">
        <f t="shared" si="43"/>
        <v>0.79474011622744412</v>
      </c>
      <c r="AD77" s="14">
        <f t="shared" si="103"/>
        <v>1.4450000000000001</v>
      </c>
    </row>
    <row r="78" spans="1:30">
      <c r="A78" s="29">
        <v>31719.4</v>
      </c>
      <c r="B78" s="34">
        <f t="shared" si="98"/>
        <v>-31.7194</v>
      </c>
      <c r="C78" s="32">
        <v>3.1511999999999998</v>
      </c>
      <c r="F78" s="7">
        <f t="shared" ref="F78:G78" si="118">F77+0.515574984454017</f>
        <v>-149.82516237372153</v>
      </c>
      <c r="G78" s="7">
        <f t="shared" si="118"/>
        <v>-149.56737488149452</v>
      </c>
      <c r="H78" s="7">
        <f t="shared" si="107"/>
        <v>5.2343999999999999</v>
      </c>
      <c r="I78" s="7">
        <f t="shared" si="46"/>
        <v>5.3357000000000001</v>
      </c>
      <c r="J78" s="7">
        <f t="shared" si="47"/>
        <v>5.6286277777777771</v>
      </c>
      <c r="K78" s="7">
        <f t="shared" si="116"/>
        <v>-0.52042485192265953</v>
      </c>
      <c r="L78" s="42">
        <f t="shared" si="114"/>
        <v>-7.003976694536751E-2</v>
      </c>
      <c r="M78" s="8"/>
      <c r="N78" s="14">
        <f t="shared" si="48"/>
        <v>0.10160926029287493</v>
      </c>
      <c r="O78" s="14">
        <f t="shared" si="101"/>
        <v>1.4930000000000001</v>
      </c>
      <c r="P78" s="19"/>
      <c r="Q78" s="21"/>
      <c r="R78" s="21"/>
      <c r="S78" s="3"/>
      <c r="U78" s="7">
        <f t="shared" si="39"/>
        <v>-71.97333972116509</v>
      </c>
      <c r="V78" s="7">
        <f t="shared" si="40"/>
        <v>-71.19997724448406</v>
      </c>
      <c r="W78" s="7">
        <f t="shared" si="102"/>
        <v>1.1112499999999998</v>
      </c>
      <c r="X78" s="7">
        <f t="shared" si="41"/>
        <v>1.2713416666666666</v>
      </c>
      <c r="Y78" s="7">
        <f t="shared" si="42"/>
        <v>1.9871688888888888</v>
      </c>
      <c r="Z78" s="7">
        <f t="shared" si="109"/>
        <v>-0.3602246523809417</v>
      </c>
      <c r="AA78" s="43">
        <f t="shared" si="110"/>
        <v>-0.44078734011312581</v>
      </c>
      <c r="AB78" s="8"/>
      <c r="AC78" s="14">
        <f t="shared" si="43"/>
        <v>0.21866639205246555</v>
      </c>
      <c r="AD78" s="14">
        <f t="shared" si="103"/>
        <v>1.4450000000000001</v>
      </c>
    </row>
    <row r="79" spans="1:30">
      <c r="A79" s="29">
        <v>32084</v>
      </c>
      <c r="B79" s="34">
        <f t="shared" si="98"/>
        <v>-32.084000000000003</v>
      </c>
      <c r="C79" s="32">
        <v>2.8058999999999998</v>
      </c>
      <c r="F79" s="7">
        <f t="shared" ref="F79:G79" si="119">F78+0.515574984454017</f>
        <v>-149.30958738926751</v>
      </c>
      <c r="G79" s="7">
        <f t="shared" si="119"/>
        <v>-149.0517998970405</v>
      </c>
      <c r="H79" s="7">
        <f t="shared" si="107"/>
        <v>5.0072000000000001</v>
      </c>
      <c r="I79" s="7">
        <f t="shared" si="46"/>
        <v>5.0878000000000005</v>
      </c>
      <c r="J79" s="7">
        <f t="shared" si="47"/>
        <v>5.4445833333333331</v>
      </c>
      <c r="K79" s="7">
        <f t="shared" si="116"/>
        <v>-0.65529960970383216</v>
      </c>
      <c r="L79" s="42">
        <f t="shared" si="114"/>
        <v>-8.0333664957526585E-2</v>
      </c>
      <c r="M79" s="8"/>
      <c r="N79" s="14">
        <f t="shared" si="48"/>
        <v>0.71729799810687911</v>
      </c>
      <c r="O79" s="14">
        <f t="shared" si="101"/>
        <v>1.4930000000000001</v>
      </c>
      <c r="P79" s="19"/>
      <c r="Q79" s="21"/>
      <c r="R79" s="21"/>
      <c r="S79" s="3"/>
      <c r="U79" s="7">
        <f t="shared" si="39"/>
        <v>-70.426614767803045</v>
      </c>
      <c r="V79" s="7">
        <f t="shared" si="40"/>
        <v>-69.653252291122016</v>
      </c>
      <c r="W79" s="7">
        <f t="shared" si="102"/>
        <v>1.4564999999999999</v>
      </c>
      <c r="X79" s="7">
        <f t="shared" si="41"/>
        <v>1.2392583333333334</v>
      </c>
      <c r="Y79" s="7">
        <f t="shared" si="42"/>
        <v>2.5921916666666664</v>
      </c>
      <c r="Z79" s="7">
        <f t="shared" si="109"/>
        <v>-0.52192642647952336</v>
      </c>
      <c r="AA79" s="43">
        <f t="shared" si="110"/>
        <v>-0.43812025216756734</v>
      </c>
      <c r="AB79" s="8"/>
      <c r="AC79" s="14">
        <f t="shared" si="43"/>
        <v>-0.45972376717010971</v>
      </c>
      <c r="AD79" s="14">
        <f t="shared" si="103"/>
        <v>1.4450000000000001</v>
      </c>
    </row>
    <row r="80" spans="1:30">
      <c r="A80" s="29">
        <v>32448.9</v>
      </c>
      <c r="B80" s="34">
        <f t="shared" si="98"/>
        <v>-32.448900000000002</v>
      </c>
      <c r="C80" s="32">
        <v>2.6387</v>
      </c>
      <c r="F80" s="7">
        <f t="shared" ref="F80:G80" si="120">F79+0.515574984454017</f>
        <v>-148.79401240481349</v>
      </c>
      <c r="G80" s="7">
        <f t="shared" si="120"/>
        <v>-148.53622491258648</v>
      </c>
      <c r="H80" s="7">
        <f t="shared" si="107"/>
        <v>5.0217999999999998</v>
      </c>
      <c r="I80" s="7">
        <f t="shared" si="46"/>
        <v>5.0348333333333333</v>
      </c>
      <c r="J80" s="7">
        <f t="shared" si="47"/>
        <v>5.2302</v>
      </c>
      <c r="K80" s="7">
        <f t="shared" si="116"/>
        <v>-0.37353574751762153</v>
      </c>
      <c r="L80" s="42">
        <f t="shared" si="114"/>
        <v>-3.9845512599900657E-2</v>
      </c>
      <c r="M80" s="8"/>
      <c r="N80" s="15">
        <f t="shared" si="48"/>
        <v>0.99735503072739662</v>
      </c>
      <c r="O80" s="14">
        <f t="shared" si="101"/>
        <v>1.4930000000000001</v>
      </c>
      <c r="P80" s="19"/>
      <c r="Q80" s="21"/>
      <c r="R80" s="21"/>
      <c r="S80" s="3"/>
      <c r="U80" s="7">
        <f t="shared" si="39"/>
        <v>-68.879889814441</v>
      </c>
      <c r="V80" s="7">
        <f t="shared" si="40"/>
        <v>-68.106527337759971</v>
      </c>
      <c r="W80" s="7">
        <f t="shared" si="102"/>
        <v>1.1500250000000003</v>
      </c>
      <c r="X80" s="7">
        <f t="shared" si="41"/>
        <v>1.341866666666667</v>
      </c>
      <c r="Y80" s="7">
        <f t="shared" si="42"/>
        <v>3.1916477777777779</v>
      </c>
      <c r="Z80" s="7">
        <f t="shared" si="109"/>
        <v>-0.57956931337800777</v>
      </c>
      <c r="AA80" s="43">
        <f t="shared" si="110"/>
        <v>-0.63967671871339182</v>
      </c>
      <c r="AB80" s="8"/>
      <c r="AC80" s="14">
        <f t="shared" si="43"/>
        <v>-0.92300406647323818</v>
      </c>
      <c r="AD80" s="14">
        <f t="shared" si="103"/>
        <v>1.4450000000000001</v>
      </c>
    </row>
    <row r="81" spans="1:30">
      <c r="A81" s="29">
        <v>32813.599999999999</v>
      </c>
      <c r="B81" s="34">
        <f t="shared" si="98"/>
        <v>-32.813600000000001</v>
      </c>
      <c r="C81" s="32">
        <v>2.6686999999999999</v>
      </c>
      <c r="F81" s="7">
        <f t="shared" ref="F81:G81" si="121">F80+0.515574984454017</f>
        <v>-148.27843742035947</v>
      </c>
      <c r="G81" s="7">
        <f t="shared" si="121"/>
        <v>-148.02064992813246</v>
      </c>
      <c r="H81" s="7">
        <f t="shared" si="107"/>
        <v>5.0754999999999999</v>
      </c>
      <c r="I81" s="7">
        <f t="shared" si="46"/>
        <v>5.0563833333333337</v>
      </c>
      <c r="J81" s="7">
        <f t="shared" si="47"/>
        <v>4.9879333333333333</v>
      </c>
      <c r="K81" s="7">
        <f t="shared" si="116"/>
        <v>0.13723118459215033</v>
      </c>
      <c r="L81" s="42">
        <f t="shared" si="114"/>
        <v>1.755570109196869E-2</v>
      </c>
      <c r="M81" s="8"/>
      <c r="N81" s="14">
        <f t="shared" si="48"/>
        <v>0.81073856010407996</v>
      </c>
      <c r="O81" s="14">
        <f t="shared" si="101"/>
        <v>1.4930000000000001</v>
      </c>
      <c r="P81" s="19"/>
      <c r="Q81" s="21"/>
      <c r="R81" s="21"/>
      <c r="S81" s="3"/>
      <c r="U81" s="7">
        <f t="shared" si="39"/>
        <v>-67.333164861078956</v>
      </c>
      <c r="V81" s="7">
        <f t="shared" si="40"/>
        <v>-66.559802384397926</v>
      </c>
      <c r="W81" s="7">
        <f t="shared" si="102"/>
        <v>1.4190750000000001</v>
      </c>
      <c r="X81" s="7">
        <f t="shared" si="41"/>
        <v>2.233541666666667</v>
      </c>
      <c r="Y81" s="7">
        <f t="shared" si="42"/>
        <v>3.9313644444444438</v>
      </c>
      <c r="Z81" s="7">
        <f t="shared" si="109"/>
        <v>-0.43186603576705607</v>
      </c>
      <c r="AA81" s="43">
        <f t="shared" si="110"/>
        <v>-0.63903753517297357</v>
      </c>
      <c r="AB81" s="8"/>
      <c r="AC81" s="14">
        <f t="shared" si="43"/>
        <v>-0.95440050502597606</v>
      </c>
      <c r="AD81" s="14">
        <f t="shared" si="103"/>
        <v>1.4450000000000001</v>
      </c>
    </row>
    <row r="82" spans="1:30">
      <c r="A82" s="29">
        <v>33178.300000000003</v>
      </c>
      <c r="B82" s="34">
        <f t="shared" si="98"/>
        <v>-33.1783</v>
      </c>
      <c r="C82" s="32">
        <v>2.8637000000000001</v>
      </c>
      <c r="F82" s="7">
        <f t="shared" ref="F82:G82" si="122">F81+0.515574984454017</f>
        <v>-147.76286243590545</v>
      </c>
      <c r="G82" s="7">
        <f t="shared" si="122"/>
        <v>-147.50507494367844</v>
      </c>
      <c r="H82" s="7">
        <f t="shared" si="107"/>
        <v>5.0718499999999995</v>
      </c>
      <c r="I82" s="7">
        <f t="shared" si="46"/>
        <v>5.0374833333333333</v>
      </c>
      <c r="J82" s="7">
        <f t="shared" si="47"/>
        <v>4.766</v>
      </c>
      <c r="K82" s="7">
        <f t="shared" si="116"/>
        <v>0.56962512239474128</v>
      </c>
      <c r="L82" s="42">
        <f t="shared" si="114"/>
        <v>6.4173310952580609E-2</v>
      </c>
      <c r="M82" s="8"/>
      <c r="N82" s="14">
        <f t="shared" si="48"/>
        <v>0.2447685068526155</v>
      </c>
      <c r="O82" s="14">
        <f t="shared" si="101"/>
        <v>1.4930000000000001</v>
      </c>
      <c r="P82" s="19"/>
      <c r="Q82" s="21"/>
      <c r="R82" s="21"/>
      <c r="S82" s="3"/>
      <c r="U82" s="7">
        <f t="shared" si="39"/>
        <v>-65.786439907716911</v>
      </c>
      <c r="V82" s="7">
        <f t="shared" si="40"/>
        <v>-65.013077431035882</v>
      </c>
      <c r="W82" s="7">
        <f t="shared" si="102"/>
        <v>4.1315249999999999</v>
      </c>
      <c r="X82" s="7">
        <f t="shared" si="41"/>
        <v>4.4185600000000003</v>
      </c>
      <c r="Y82" s="7">
        <f t="shared" si="42"/>
        <v>4.6690700000000005</v>
      </c>
      <c r="Z82" s="7">
        <f t="shared" si="109"/>
        <v>-5.3653082947996089E-2</v>
      </c>
      <c r="AA82" s="43">
        <f t="shared" si="110"/>
        <v>-0.11512892289042587</v>
      </c>
      <c r="AB82" s="8"/>
      <c r="AC82" s="14">
        <f t="shared" si="43"/>
        <v>-0.53922234029694716</v>
      </c>
      <c r="AD82" s="14">
        <f t="shared" si="103"/>
        <v>1.4450000000000001</v>
      </c>
    </row>
    <row r="83" spans="1:30">
      <c r="A83" s="29">
        <v>33543.1</v>
      </c>
      <c r="B83" s="34">
        <f t="shared" si="98"/>
        <v>-33.543099999999995</v>
      </c>
      <c r="C83" s="32">
        <v>3.1478999999999999</v>
      </c>
      <c r="F83" s="7">
        <f t="shared" ref="F83:G83" si="123">F82+0.515574984454017</f>
        <v>-147.24728745145143</v>
      </c>
      <c r="G83" s="7">
        <f t="shared" si="123"/>
        <v>-146.98949995922442</v>
      </c>
      <c r="H83" s="7">
        <f t="shared" si="107"/>
        <v>4.9650999999999996</v>
      </c>
      <c r="I83" s="7">
        <f t="shared" si="46"/>
        <v>4.8894666666666664</v>
      </c>
      <c r="J83" s="7">
        <f t="shared" si="47"/>
        <v>4.5673111111111107</v>
      </c>
      <c r="K83" s="27">
        <f t="shared" si="116"/>
        <v>0.70535058312938936</v>
      </c>
      <c r="L83" s="42">
        <f t="shared" si="114"/>
        <v>8.7094765215614434E-2</v>
      </c>
      <c r="M83" s="8"/>
      <c r="N83" s="14">
        <f t="shared" si="48"/>
        <v>-0.43573145105410738</v>
      </c>
      <c r="O83" s="14">
        <f t="shared" si="101"/>
        <v>1.4930000000000001</v>
      </c>
      <c r="P83" s="19"/>
      <c r="Q83" s="21"/>
      <c r="R83" s="21"/>
      <c r="S83" s="3"/>
      <c r="U83" s="7">
        <f t="shared" ref="U83:U115" si="124">U82+1.54672495336205</f>
        <v>-64.239714954354866</v>
      </c>
      <c r="V83" s="7">
        <f t="shared" ref="V83:V115" si="125">V82+1.54672495336205</f>
        <v>-63.46635247767383</v>
      </c>
      <c r="W83" s="7">
        <f t="shared" si="102"/>
        <v>7.7050799999999997</v>
      </c>
      <c r="X83" s="7">
        <f t="shared" ref="X83:X115" si="126">AVERAGE(W82:W84)</f>
        <v>6.7033766666666663</v>
      </c>
      <c r="Y83" s="7">
        <f t="shared" ref="Y83:Y115" si="127">AVERAGE(W79:W87)</f>
        <v>5.2207311111111112</v>
      </c>
      <c r="Z83" s="7">
        <f t="shared" si="109"/>
        <v>0.28399193982622273</v>
      </c>
      <c r="AA83" s="43">
        <f t="shared" si="110"/>
        <v>0.47586225684014449</v>
      </c>
      <c r="AB83" s="8"/>
      <c r="AC83" s="14">
        <f t="shared" ref="AC83:AC115" si="128" xml:space="preserve"> SIN((2*PI()*(V83+AD83)/13.9205245802584) + 2.989911921)</f>
        <v>0.12826395024579937</v>
      </c>
      <c r="AD83" s="14">
        <f t="shared" si="103"/>
        <v>1.4450000000000001</v>
      </c>
    </row>
    <row r="84" spans="1:30">
      <c r="A84" s="29">
        <v>33907.800000000003</v>
      </c>
      <c r="B84" s="34">
        <f t="shared" si="98"/>
        <v>-33.907800000000002</v>
      </c>
      <c r="C84" s="32">
        <v>3.4274</v>
      </c>
      <c r="F84" s="7">
        <f t="shared" ref="F84:G84" si="129">F83+0.515574984454017</f>
        <v>-146.73171246699741</v>
      </c>
      <c r="G84" s="7">
        <f t="shared" si="129"/>
        <v>-146.4739249747704</v>
      </c>
      <c r="H84" s="7">
        <f t="shared" si="107"/>
        <v>4.6314500000000001</v>
      </c>
      <c r="I84" s="7">
        <f t="shared" si="46"/>
        <v>4.5717166666666671</v>
      </c>
      <c r="J84" s="7">
        <f t="shared" si="47"/>
        <v>4.3883333333333328</v>
      </c>
      <c r="K84" s="7">
        <f t="shared" si="116"/>
        <v>0.41788834029624189</v>
      </c>
      <c r="L84" s="42">
        <f t="shared" si="114"/>
        <v>5.5400683630839609E-2</v>
      </c>
      <c r="M84" s="8"/>
      <c r="N84" s="14">
        <f t="shared" si="48"/>
        <v>-0.91234782039698303</v>
      </c>
      <c r="O84" s="14">
        <f t="shared" si="101"/>
        <v>1.4930000000000001</v>
      </c>
      <c r="P84" s="19"/>
      <c r="Q84" s="21"/>
      <c r="R84" s="21"/>
      <c r="S84" s="3"/>
      <c r="U84" s="7">
        <f t="shared" si="124"/>
        <v>-62.692990000992815</v>
      </c>
      <c r="V84" s="7">
        <f t="shared" si="125"/>
        <v>-61.919627524311778</v>
      </c>
      <c r="W84" s="7">
        <f t="shared" si="102"/>
        <v>8.2735249999999994</v>
      </c>
      <c r="X84" s="7">
        <f t="shared" si="126"/>
        <v>8.2892099999999989</v>
      </c>
      <c r="Y84" s="7">
        <f t="shared" si="127"/>
        <v>5.7783422222222223</v>
      </c>
      <c r="Z84" s="7">
        <f t="shared" si="109"/>
        <v>0.43453081891230605</v>
      </c>
      <c r="AA84" s="43">
        <f t="shared" si="110"/>
        <v>0.43181637255437333</v>
      </c>
      <c r="AB84" s="8"/>
      <c r="AC84" s="14">
        <f t="shared" si="128"/>
        <v>0.7357341129735171</v>
      </c>
      <c r="AD84" s="14">
        <f t="shared" si="103"/>
        <v>1.4450000000000001</v>
      </c>
    </row>
    <row r="85" spans="1:30">
      <c r="A85" s="29">
        <v>34272.5</v>
      </c>
      <c r="B85" s="34">
        <f t="shared" si="98"/>
        <v>-34.272500000000001</v>
      </c>
      <c r="C85" s="32">
        <v>3.6135000000000002</v>
      </c>
      <c r="F85" s="7">
        <f t="shared" ref="F85:G85" si="130">F84+0.515574984454017</f>
        <v>-146.21613748254339</v>
      </c>
      <c r="G85" s="7">
        <f t="shared" si="130"/>
        <v>-145.95834999031638</v>
      </c>
      <c r="H85" s="7">
        <f t="shared" si="107"/>
        <v>4.1185999999999998</v>
      </c>
      <c r="I85" s="7">
        <f t="shared" si="46"/>
        <v>4.1727166666666671</v>
      </c>
      <c r="J85" s="7">
        <f t="shared" si="47"/>
        <v>4.2218277777777784</v>
      </c>
      <c r="K85" s="7">
        <f t="shared" si="116"/>
        <v>-0.11632665683241505</v>
      </c>
      <c r="L85" s="42">
        <f t="shared" si="114"/>
        <v>-2.4450968445736576E-2</v>
      </c>
      <c r="M85" s="8"/>
      <c r="N85" s="14">
        <f t="shared" si="48"/>
        <v>-0.96206650495949964</v>
      </c>
      <c r="O85" s="14">
        <f t="shared" si="101"/>
        <v>1.4930000000000001</v>
      </c>
      <c r="P85" s="19"/>
      <c r="Q85" s="21"/>
      <c r="R85" s="21"/>
      <c r="S85" s="3"/>
      <c r="U85" s="7">
        <f t="shared" si="124"/>
        <v>-61.146265047630763</v>
      </c>
      <c r="V85" s="7">
        <f t="shared" si="125"/>
        <v>-60.372902570949726</v>
      </c>
      <c r="W85" s="7">
        <f t="shared" si="102"/>
        <v>8.8890250000000002</v>
      </c>
      <c r="X85" s="7">
        <f t="shared" si="126"/>
        <v>8.3493916666666674</v>
      </c>
      <c r="Y85" s="7">
        <f t="shared" si="127"/>
        <v>6.202936666666667</v>
      </c>
      <c r="Z85" s="7">
        <f t="shared" si="109"/>
        <v>0.34603851616519288</v>
      </c>
      <c r="AA85" s="43">
        <f t="shared" si="110"/>
        <v>0.43303494420116051</v>
      </c>
      <c r="AB85" s="8"/>
      <c r="AC85" s="14">
        <f t="shared" si="128"/>
        <v>0.99894610746706458</v>
      </c>
      <c r="AD85" s="14">
        <f t="shared" si="103"/>
        <v>1.4450000000000001</v>
      </c>
    </row>
    <row r="86" spans="1:30">
      <c r="A86" s="29">
        <v>34637.300000000003</v>
      </c>
      <c r="B86" s="34">
        <f t="shared" si="98"/>
        <v>-34.637300000000003</v>
      </c>
      <c r="C86" s="32">
        <v>3.6454</v>
      </c>
      <c r="F86" s="7">
        <f t="shared" ref="F86:G86" si="131">F85+0.515574984454017</f>
        <v>-145.70056249808937</v>
      </c>
      <c r="G86" s="7">
        <f t="shared" si="131"/>
        <v>-145.44277500586236</v>
      </c>
      <c r="H86" s="7">
        <f t="shared" si="107"/>
        <v>3.7681</v>
      </c>
      <c r="I86" s="7">
        <f t="shared" si="46"/>
        <v>3.7776333333333327</v>
      </c>
      <c r="J86" s="7">
        <f t="shared" si="47"/>
        <v>4.0403500000000001</v>
      </c>
      <c r="K86" s="7">
        <f t="shared" si="116"/>
        <v>-0.65023244685897819</v>
      </c>
      <c r="L86" s="42">
        <f t="shared" si="114"/>
        <v>-6.7382776244632292E-2</v>
      </c>
      <c r="M86" s="8"/>
      <c r="N86" s="14">
        <f t="shared" si="48"/>
        <v>-0.56162357967325482</v>
      </c>
      <c r="O86" s="14">
        <f t="shared" si="101"/>
        <v>1.4930000000000001</v>
      </c>
      <c r="P86" s="19"/>
      <c r="Q86" s="21"/>
      <c r="R86" s="21"/>
      <c r="S86" s="3"/>
      <c r="U86" s="7">
        <f t="shared" si="124"/>
        <v>-59.599540094268711</v>
      </c>
      <c r="V86" s="7">
        <f t="shared" si="125"/>
        <v>-58.826177617587675</v>
      </c>
      <c r="W86" s="7">
        <f t="shared" si="102"/>
        <v>7.885625000000001</v>
      </c>
      <c r="X86" s="7">
        <f t="shared" si="126"/>
        <v>7.6169500000000001</v>
      </c>
      <c r="Y86" s="7">
        <f t="shared" si="127"/>
        <v>6.3598949999999999</v>
      </c>
      <c r="Z86" s="7">
        <f t="shared" si="109"/>
        <v>0.19765342037879563</v>
      </c>
      <c r="AA86" s="43">
        <f t="shared" si="110"/>
        <v>0.23989861467838725</v>
      </c>
      <c r="AB86" s="8"/>
      <c r="AC86" s="14">
        <f t="shared" si="128"/>
        <v>0.79474011622743568</v>
      </c>
      <c r="AD86" s="14">
        <f t="shared" si="103"/>
        <v>1.4450000000000001</v>
      </c>
    </row>
    <row r="87" spans="1:30">
      <c r="A87" s="29">
        <v>35002</v>
      </c>
      <c r="B87" s="34">
        <f t="shared" si="98"/>
        <v>-35.002000000000002</v>
      </c>
      <c r="C87" s="32">
        <v>3.5196999999999998</v>
      </c>
      <c r="F87" s="7">
        <f t="shared" ref="F87:G87" si="132">F86+0.515574984454017</f>
        <v>-145.18498751363535</v>
      </c>
      <c r="G87" s="7">
        <f t="shared" si="132"/>
        <v>-144.92720002140834</v>
      </c>
      <c r="H87" s="7">
        <f t="shared" si="107"/>
        <v>3.4462000000000002</v>
      </c>
      <c r="I87" s="7">
        <f t="shared" si="46"/>
        <v>3.5368999999999997</v>
      </c>
      <c r="J87" s="7">
        <f t="shared" si="47"/>
        <v>3.8283888888888891</v>
      </c>
      <c r="K87" s="7">
        <f t="shared" si="116"/>
        <v>-0.76138787711686251</v>
      </c>
      <c r="L87" s="42">
        <f t="shared" si="114"/>
        <v>-9.9830215785578491E-2</v>
      </c>
      <c r="M87" s="8"/>
      <c r="N87" s="14">
        <f t="shared" si="48"/>
        <v>0.10160926029291002</v>
      </c>
      <c r="O87" s="14">
        <f t="shared" si="101"/>
        <v>1.4930000000000001</v>
      </c>
      <c r="P87" s="19"/>
      <c r="Q87" s="21"/>
      <c r="R87" s="21"/>
      <c r="S87" s="3"/>
      <c r="U87" s="7">
        <f t="shared" si="124"/>
        <v>-58.05281514090666</v>
      </c>
      <c r="V87" s="7">
        <f t="shared" si="125"/>
        <v>-57.279452664225623</v>
      </c>
      <c r="W87" s="7">
        <f t="shared" si="102"/>
        <v>6.0762</v>
      </c>
      <c r="X87" s="7">
        <f t="shared" si="126"/>
        <v>6.8122750000000005</v>
      </c>
      <c r="Y87" s="7">
        <f t="shared" si="127"/>
        <v>6.1615966666666662</v>
      </c>
      <c r="Z87" s="7">
        <f t="shared" si="109"/>
        <v>0.10560222756114634</v>
      </c>
      <c r="AA87" s="43">
        <f t="shared" si="110"/>
        <v>-1.385950286695159E-2</v>
      </c>
      <c r="AB87" s="8"/>
      <c r="AC87" s="14">
        <f t="shared" si="128"/>
        <v>0.21866639205244498</v>
      </c>
      <c r="AD87" s="14">
        <f t="shared" si="103"/>
        <v>1.4450000000000001</v>
      </c>
    </row>
    <row r="88" spans="1:30">
      <c r="A88" s="29">
        <v>35366.6</v>
      </c>
      <c r="B88" s="34">
        <f t="shared" si="98"/>
        <v>-35.366599999999998</v>
      </c>
      <c r="C88" s="32">
        <v>3.3003</v>
      </c>
      <c r="F88" s="7">
        <f t="shared" ref="F88:G88" si="133">F87+0.515574984454017</f>
        <v>-144.66941252918133</v>
      </c>
      <c r="G88" s="7">
        <f t="shared" si="133"/>
        <v>-144.41162503695432</v>
      </c>
      <c r="H88" s="7">
        <f t="shared" si="107"/>
        <v>3.3963999999999999</v>
      </c>
      <c r="I88" s="7">
        <f t="shared" si="46"/>
        <v>3.4552833333333335</v>
      </c>
      <c r="J88" s="7">
        <f t="shared" si="47"/>
        <v>3.5794166666666669</v>
      </c>
      <c r="K88" s="7">
        <f t="shared" si="116"/>
        <v>-0.34679766256140443</v>
      </c>
      <c r="L88" s="42">
        <f t="shared" si="114"/>
        <v>-5.113030521733064E-2</v>
      </c>
      <c r="M88" s="8"/>
      <c r="N88" s="14">
        <f t="shared" si="48"/>
        <v>0.71729799810690364</v>
      </c>
      <c r="O88" s="14">
        <f t="shared" si="101"/>
        <v>1.4930000000000001</v>
      </c>
      <c r="P88" s="19"/>
      <c r="Q88" s="21"/>
      <c r="R88" s="21"/>
      <c r="S88" s="3"/>
      <c r="U88" s="7">
        <f t="shared" si="124"/>
        <v>-56.506090187544608</v>
      </c>
      <c r="V88" s="7">
        <f t="shared" si="125"/>
        <v>-55.732727710863571</v>
      </c>
      <c r="W88" s="7">
        <f t="shared" si="102"/>
        <v>6.4750000000000005</v>
      </c>
      <c r="X88" s="7">
        <f t="shared" si="126"/>
        <v>5.8408583333333342</v>
      </c>
      <c r="Y88" s="7">
        <f t="shared" si="127"/>
        <v>5.5757599999999998</v>
      </c>
      <c r="Z88" s="7">
        <f t="shared" si="109"/>
        <v>4.7544789110961494E-2</v>
      </c>
      <c r="AA88" s="43">
        <f t="shared" si="110"/>
        <v>0.16127666901014415</v>
      </c>
      <c r="AB88" s="8"/>
      <c r="AC88" s="14">
        <f t="shared" si="128"/>
        <v>-0.45972376717013158</v>
      </c>
      <c r="AD88" s="14">
        <f t="shared" si="103"/>
        <v>1.4450000000000001</v>
      </c>
    </row>
    <row r="89" spans="1:30">
      <c r="A89" s="29">
        <v>35731.5</v>
      </c>
      <c r="B89" s="34">
        <f t="shared" si="98"/>
        <v>-35.731499999999997</v>
      </c>
      <c r="C89" s="32">
        <v>3.0493000000000001</v>
      </c>
      <c r="F89" s="7">
        <f t="shared" ref="F89:G89" si="134">F88+0.515574984454017</f>
        <v>-144.15383754472731</v>
      </c>
      <c r="G89" s="7">
        <f t="shared" si="134"/>
        <v>-143.8960500525003</v>
      </c>
      <c r="H89" s="7">
        <f t="shared" si="107"/>
        <v>3.52325</v>
      </c>
      <c r="I89" s="7">
        <f t="shared" si="46"/>
        <v>3.4539500000000003</v>
      </c>
      <c r="J89" s="7">
        <f t="shared" si="47"/>
        <v>3.3363111111111112</v>
      </c>
      <c r="K89" s="7">
        <f t="shared" si="116"/>
        <v>0.35260167583625268</v>
      </c>
      <c r="L89" s="42">
        <f t="shared" si="114"/>
        <v>5.6031611760160915E-2</v>
      </c>
      <c r="M89" s="8"/>
      <c r="N89" s="15">
        <f t="shared" si="48"/>
        <v>0.99735503072739917</v>
      </c>
      <c r="O89" s="14">
        <f t="shared" si="101"/>
        <v>1.4930000000000001</v>
      </c>
      <c r="P89" s="19"/>
      <c r="Q89" s="21"/>
      <c r="R89" s="21"/>
      <c r="S89" s="3"/>
      <c r="U89" s="7">
        <f t="shared" si="124"/>
        <v>-54.959365234182556</v>
      </c>
      <c r="V89" s="7">
        <f t="shared" si="125"/>
        <v>-54.18600275750152</v>
      </c>
      <c r="W89" s="7">
        <f t="shared" si="102"/>
        <v>4.9713750000000001</v>
      </c>
      <c r="X89" s="7">
        <f t="shared" si="126"/>
        <v>4.7593583333333331</v>
      </c>
      <c r="Y89" s="7">
        <f t="shared" si="127"/>
        <v>4.8934572222222226</v>
      </c>
      <c r="Z89" s="7">
        <f t="shared" si="109"/>
        <v>-2.7403711282060095E-2</v>
      </c>
      <c r="AA89" s="43">
        <f t="shared" si="110"/>
        <v>1.5922848456493277E-2</v>
      </c>
      <c r="AB89" s="8"/>
      <c r="AC89" s="14">
        <f t="shared" si="128"/>
        <v>-0.92300406647324773</v>
      </c>
      <c r="AD89" s="14">
        <f t="shared" si="103"/>
        <v>1.4450000000000001</v>
      </c>
    </row>
    <row r="90" spans="1:30">
      <c r="A90" s="29">
        <v>36096.1</v>
      </c>
      <c r="B90" s="34">
        <f t="shared" si="98"/>
        <v>-36.0961</v>
      </c>
      <c r="C90" s="32">
        <v>2.8111999999999999</v>
      </c>
      <c r="F90" s="7">
        <f t="shared" ref="F90:G90" si="135">F89+0.515574984454017</f>
        <v>-143.63826256027329</v>
      </c>
      <c r="G90" s="7">
        <f t="shared" si="135"/>
        <v>-143.38047506804628</v>
      </c>
      <c r="H90" s="7">
        <f t="shared" si="107"/>
        <v>3.4422000000000001</v>
      </c>
      <c r="I90" s="7">
        <f t="shared" ref="I90:I142" si="136">AVERAGE(H89:H91)</f>
        <v>3.3765500000000004</v>
      </c>
      <c r="J90" s="7">
        <f t="shared" ref="J90:J142" si="137">AVERAGE(H86:H94)</f>
        <v>3.1375111111111114</v>
      </c>
      <c r="K90" s="27">
        <f t="shared" si="116"/>
        <v>0.76187423860384795</v>
      </c>
      <c r="L90" s="42">
        <f t="shared" si="114"/>
        <v>9.7111652548375282E-2</v>
      </c>
      <c r="M90" s="8"/>
      <c r="N90" s="14">
        <f t="shared" ref="N90:N142" si="138" xml:space="preserve"> SIN((2*PI()*(G90+O90)/4.64017486008615) + 5.828143046)</f>
        <v>0.81073856010405931</v>
      </c>
      <c r="O90" s="14">
        <f t="shared" si="101"/>
        <v>1.4930000000000001</v>
      </c>
      <c r="P90" s="19"/>
      <c r="Q90" s="21"/>
      <c r="R90" s="21"/>
      <c r="S90" s="3"/>
      <c r="U90" s="7">
        <f t="shared" si="124"/>
        <v>-53.412640280820504</v>
      </c>
      <c r="V90" s="7">
        <f t="shared" si="125"/>
        <v>-52.639277804139468</v>
      </c>
      <c r="W90" s="7">
        <f t="shared" si="102"/>
        <v>2.8317000000000001</v>
      </c>
      <c r="X90" s="7">
        <f t="shared" si="126"/>
        <v>3.383305</v>
      </c>
      <c r="Y90" s="7">
        <f t="shared" si="127"/>
        <v>4.1209183333333339</v>
      </c>
      <c r="Z90" s="7">
        <f t="shared" si="109"/>
        <v>-0.1789924656761378</v>
      </c>
      <c r="AA90" s="43">
        <f t="shared" si="110"/>
        <v>-0.31284733863932435</v>
      </c>
      <c r="AB90" s="8"/>
      <c r="AC90" s="14">
        <f t="shared" si="128"/>
        <v>-0.95440050502596763</v>
      </c>
      <c r="AD90" s="14">
        <f t="shared" si="103"/>
        <v>1.4450000000000001</v>
      </c>
    </row>
    <row r="91" spans="1:30">
      <c r="A91" s="29">
        <v>36460.800000000003</v>
      </c>
      <c r="B91" s="34">
        <f t="shared" si="98"/>
        <v>-36.460800000000006</v>
      </c>
      <c r="C91" s="32">
        <v>2.6126999999999998</v>
      </c>
      <c r="F91" s="7">
        <f t="shared" ref="F91:G91" si="139">F90+0.515574984454017</f>
        <v>-143.12268757581927</v>
      </c>
      <c r="G91" s="7">
        <f t="shared" si="139"/>
        <v>-142.86490008359226</v>
      </c>
      <c r="H91" s="7">
        <f t="shared" si="107"/>
        <v>3.1642000000000001</v>
      </c>
      <c r="I91" s="7">
        <f t="shared" si="136"/>
        <v>3.1102500000000002</v>
      </c>
      <c r="J91" s="7">
        <f t="shared" si="137"/>
        <v>2.958677777777778</v>
      </c>
      <c r="K91" s="7">
        <f t="shared" si="116"/>
        <v>0.51229715976731427</v>
      </c>
      <c r="L91" s="42">
        <f t="shared" si="114"/>
        <v>6.9464212617498022E-2</v>
      </c>
      <c r="M91" s="8"/>
      <c r="N91" s="14">
        <f t="shared" si="138"/>
        <v>0.24476850685258131</v>
      </c>
      <c r="O91" s="14">
        <f t="shared" si="101"/>
        <v>1.4930000000000001</v>
      </c>
      <c r="P91" s="19"/>
      <c r="Q91" s="21"/>
      <c r="R91" s="21"/>
      <c r="S91" s="3"/>
      <c r="U91" s="7">
        <f t="shared" si="124"/>
        <v>-51.865915327458453</v>
      </c>
      <c r="V91" s="7">
        <f t="shared" si="125"/>
        <v>-51.092552850777416</v>
      </c>
      <c r="W91" s="7">
        <f t="shared" si="102"/>
        <v>2.3468400000000003</v>
      </c>
      <c r="X91" s="7">
        <f t="shared" si="126"/>
        <v>2.5370300000000001</v>
      </c>
      <c r="Y91" s="7">
        <f t="shared" si="127"/>
        <v>3.5249572222222225</v>
      </c>
      <c r="Z91" s="7">
        <f t="shared" si="109"/>
        <v>-0.28026644294974112</v>
      </c>
      <c r="AA91" s="43">
        <f t="shared" si="110"/>
        <v>-0.33422170765508108</v>
      </c>
      <c r="AB91" s="8"/>
      <c r="AC91" s="14">
        <f t="shared" si="128"/>
        <v>-0.53922234029692639</v>
      </c>
      <c r="AD91" s="14">
        <f t="shared" si="103"/>
        <v>1.4450000000000001</v>
      </c>
    </row>
    <row r="92" spans="1:30">
      <c r="A92" s="29">
        <v>36825.599999999999</v>
      </c>
      <c r="B92" s="34">
        <f t="shared" si="98"/>
        <v>-36.825600000000001</v>
      </c>
      <c r="C92" s="32">
        <v>2.4655999999999998</v>
      </c>
      <c r="F92" s="7">
        <f t="shared" ref="F92:G92" si="140">F91+0.515574984454017</f>
        <v>-142.60711259136525</v>
      </c>
      <c r="G92" s="7">
        <f t="shared" si="140"/>
        <v>-142.34932509913824</v>
      </c>
      <c r="H92" s="7">
        <f t="shared" si="107"/>
        <v>2.7243499999999998</v>
      </c>
      <c r="I92" s="7">
        <f t="shared" si="136"/>
        <v>2.7773500000000002</v>
      </c>
      <c r="J92" s="7">
        <f t="shared" si="137"/>
        <v>2.7718833333333333</v>
      </c>
      <c r="K92" s="7">
        <f t="shared" si="116"/>
        <v>1.972184976520186E-2</v>
      </c>
      <c r="L92" s="42">
        <f t="shared" si="114"/>
        <v>-1.7148388881205956E-2</v>
      </c>
      <c r="M92" s="8"/>
      <c r="N92" s="14">
        <f t="shared" si="138"/>
        <v>-0.43573145105416472</v>
      </c>
      <c r="O92" s="14">
        <f t="shared" si="101"/>
        <v>1.4930000000000001</v>
      </c>
      <c r="P92" s="19"/>
      <c r="Q92" s="21"/>
      <c r="R92" s="21"/>
      <c r="S92" s="3"/>
      <c r="U92" s="7">
        <f t="shared" si="124"/>
        <v>-50.319190374096401</v>
      </c>
      <c r="V92" s="7">
        <f t="shared" si="125"/>
        <v>-49.545827897415364</v>
      </c>
      <c r="W92" s="7">
        <f t="shared" si="102"/>
        <v>2.43255</v>
      </c>
      <c r="X92" s="7">
        <f t="shared" si="126"/>
        <v>2.3040633333333336</v>
      </c>
      <c r="Y92" s="7">
        <f t="shared" si="127"/>
        <v>3.2212772222222221</v>
      </c>
      <c r="Z92" s="7">
        <f t="shared" si="109"/>
        <v>-0.28473609242986597</v>
      </c>
      <c r="AA92" s="43">
        <f t="shared" si="110"/>
        <v>-0.24484922215980931</v>
      </c>
      <c r="AB92" s="8"/>
      <c r="AC92" s="14">
        <f t="shared" si="128"/>
        <v>0.12826395024583084</v>
      </c>
      <c r="AD92" s="14">
        <f t="shared" si="103"/>
        <v>1.4450000000000001</v>
      </c>
    </row>
    <row r="93" spans="1:30">
      <c r="A93" s="29">
        <v>37190.300000000003</v>
      </c>
      <c r="B93" s="34">
        <f t="shared" si="98"/>
        <v>-37.190300000000001</v>
      </c>
      <c r="C93" s="32">
        <v>2.3696000000000002</v>
      </c>
      <c r="F93" s="7">
        <f t="shared" ref="F93:G93" si="141">F92+0.515574984454017</f>
        <v>-142.09153760691123</v>
      </c>
      <c r="G93" s="7">
        <f t="shared" si="141"/>
        <v>-141.83375011468422</v>
      </c>
      <c r="H93" s="7">
        <f t="shared" si="107"/>
        <v>2.4434999999999998</v>
      </c>
      <c r="I93" s="7">
        <f t="shared" si="136"/>
        <v>2.4990833333333331</v>
      </c>
      <c r="J93" s="7">
        <f t="shared" si="137"/>
        <v>2.5417833333333331</v>
      </c>
      <c r="K93" s="7">
        <f t="shared" si="116"/>
        <v>-0.16799228887854345</v>
      </c>
      <c r="L93" s="42">
        <f t="shared" si="114"/>
        <v>-3.8667077576766906E-2</v>
      </c>
      <c r="M93" s="8"/>
      <c r="N93" s="14">
        <f t="shared" si="138"/>
        <v>-0.91234782039698581</v>
      </c>
      <c r="O93" s="14">
        <f t="shared" si="101"/>
        <v>1.4930000000000001</v>
      </c>
      <c r="P93" s="19"/>
      <c r="Q93" s="21"/>
      <c r="R93" s="21"/>
      <c r="S93" s="3"/>
      <c r="U93" s="7">
        <f t="shared" si="124"/>
        <v>-48.772465420734349</v>
      </c>
      <c r="V93" s="7">
        <f t="shared" si="125"/>
        <v>-47.999102944053313</v>
      </c>
      <c r="W93" s="7">
        <f t="shared" si="102"/>
        <v>2.1328</v>
      </c>
      <c r="X93" s="7">
        <f t="shared" si="126"/>
        <v>2.1671750000000003</v>
      </c>
      <c r="Y93" s="7">
        <f t="shared" si="127"/>
        <v>2.8261105555555557</v>
      </c>
      <c r="Z93" s="7">
        <f t="shared" si="109"/>
        <v>-0.23315986498129837</v>
      </c>
      <c r="AA93" s="43">
        <f t="shared" si="110"/>
        <v>-0.24532322495050618</v>
      </c>
      <c r="AB93" s="8"/>
      <c r="AC93" s="14">
        <f t="shared" si="128"/>
        <v>0.73573411297353863</v>
      </c>
      <c r="AD93" s="14">
        <f t="shared" si="103"/>
        <v>1.4450000000000001</v>
      </c>
    </row>
    <row r="94" spans="1:30">
      <c r="A94" s="29">
        <v>37555.1</v>
      </c>
      <c r="B94" s="34">
        <f t="shared" si="98"/>
        <v>-37.555099999999996</v>
      </c>
      <c r="C94" s="32">
        <v>2.3199000000000001</v>
      </c>
      <c r="F94" s="7">
        <f t="shared" ref="F94:G94" si="142">F93+0.515574984454017</f>
        <v>-141.57596262245721</v>
      </c>
      <c r="G94" s="7">
        <f t="shared" si="142"/>
        <v>-141.3181751302302</v>
      </c>
      <c r="H94" s="7">
        <f t="shared" si="107"/>
        <v>2.3294000000000001</v>
      </c>
      <c r="I94" s="7">
        <f t="shared" si="136"/>
        <v>2.3104999999999998</v>
      </c>
      <c r="J94" s="7">
        <f t="shared" si="137"/>
        <v>2.2699222222222222</v>
      </c>
      <c r="K94" s="7">
        <f t="shared" si="116"/>
        <v>0.17876285531075453</v>
      </c>
      <c r="L94" s="42">
        <f t="shared" si="114"/>
        <v>2.6202562006529817E-2</v>
      </c>
      <c r="M94" s="8"/>
      <c r="N94" s="14">
        <f t="shared" si="138"/>
        <v>-0.96206650495948998</v>
      </c>
      <c r="O94" s="14">
        <f t="shared" si="101"/>
        <v>1.4930000000000001</v>
      </c>
      <c r="P94" s="19"/>
      <c r="Q94" s="21"/>
      <c r="R94" s="21"/>
      <c r="S94" s="3"/>
      <c r="U94" s="7">
        <f t="shared" si="124"/>
        <v>-47.225740467372297</v>
      </c>
      <c r="V94" s="7">
        <f t="shared" si="125"/>
        <v>-46.452377990691261</v>
      </c>
      <c r="W94" s="7">
        <f t="shared" si="102"/>
        <v>1.936175</v>
      </c>
      <c r="X94" s="7">
        <f t="shared" si="126"/>
        <v>2.1969833333333333</v>
      </c>
      <c r="Y94" s="7">
        <f t="shared" si="127"/>
        <v>2.5471105555555553</v>
      </c>
      <c r="Z94" s="7">
        <f t="shared" si="109"/>
        <v>-0.13746055170575633</v>
      </c>
      <c r="AA94" s="43">
        <f t="shared" si="110"/>
        <v>-0.23985435348419848</v>
      </c>
      <c r="AB94" s="8"/>
      <c r="AC94" s="14">
        <f t="shared" si="128"/>
        <v>0.99894610746706569</v>
      </c>
      <c r="AD94" s="14">
        <f t="shared" si="103"/>
        <v>1.4450000000000001</v>
      </c>
    </row>
    <row r="95" spans="1:30">
      <c r="A95" s="29">
        <v>37919.800000000003</v>
      </c>
      <c r="B95" s="34">
        <f t="shared" si="98"/>
        <v>-37.919800000000002</v>
      </c>
      <c r="C95" s="32">
        <v>2.3106</v>
      </c>
      <c r="F95" s="7">
        <f t="shared" ref="F95:G95" si="143">F94+0.515574984454017</f>
        <v>-141.06038763800319</v>
      </c>
      <c r="G95" s="7">
        <f t="shared" si="143"/>
        <v>-140.80260014577618</v>
      </c>
      <c r="H95" s="7">
        <f t="shared" si="107"/>
        <v>2.1585999999999999</v>
      </c>
      <c r="I95" s="7">
        <f t="shared" si="136"/>
        <v>2.0843500000000001</v>
      </c>
      <c r="J95" s="7">
        <f t="shared" si="137"/>
        <v>1.9770735555555556</v>
      </c>
      <c r="K95" s="27">
        <f t="shared" si="116"/>
        <v>0.54260219172422186</v>
      </c>
      <c r="L95" s="42">
        <f t="shared" si="114"/>
        <v>9.1815726296250677E-2</v>
      </c>
      <c r="M95" s="8"/>
      <c r="N95" s="14">
        <f t="shared" si="138"/>
        <v>-0.56162357967324916</v>
      </c>
      <c r="O95" s="14">
        <f t="shared" si="101"/>
        <v>1.4930000000000001</v>
      </c>
      <c r="P95" s="19"/>
      <c r="Q95" s="21"/>
      <c r="R95" s="21"/>
      <c r="S95" s="3"/>
      <c r="U95" s="7">
        <f t="shared" si="124"/>
        <v>-45.679015514010246</v>
      </c>
      <c r="V95" s="7">
        <f t="shared" si="125"/>
        <v>-44.905653037329209</v>
      </c>
      <c r="W95" s="7">
        <f t="shared" si="102"/>
        <v>2.5219750000000003</v>
      </c>
      <c r="X95" s="7">
        <f t="shared" si="126"/>
        <v>2.6004100000000001</v>
      </c>
      <c r="Y95" s="7">
        <f t="shared" si="127"/>
        <v>2.4985911111111112</v>
      </c>
      <c r="Z95" s="7">
        <f t="shared" si="109"/>
        <v>4.0750520737909079E-2</v>
      </c>
      <c r="AA95" s="43">
        <f t="shared" si="110"/>
        <v>9.3588297760693884E-3</v>
      </c>
      <c r="AB95" s="8"/>
      <c r="AC95" s="14">
        <f t="shared" si="128"/>
        <v>0.79474011622741636</v>
      </c>
      <c r="AD95" s="14">
        <f t="shared" si="103"/>
        <v>1.4450000000000001</v>
      </c>
    </row>
    <row r="96" spans="1:30">
      <c r="A96" s="29">
        <v>38284.6</v>
      </c>
      <c r="B96" s="34">
        <f t="shared" si="98"/>
        <v>-38.284599999999998</v>
      </c>
      <c r="C96" s="32">
        <v>2.3338999999999999</v>
      </c>
      <c r="F96" s="7">
        <f t="shared" ref="F96:G96" si="144">F95+0.515574984454017</f>
        <v>-140.54481265354917</v>
      </c>
      <c r="G96" s="7">
        <f t="shared" si="144"/>
        <v>-140.28702516132216</v>
      </c>
      <c r="H96" s="7">
        <f t="shared" si="107"/>
        <v>1.76505</v>
      </c>
      <c r="I96" s="7">
        <f t="shared" si="136"/>
        <v>1.7497166666666668</v>
      </c>
      <c r="J96" s="7">
        <f t="shared" si="137"/>
        <v>1.6954866666666666</v>
      </c>
      <c r="K96" s="7">
        <f t="shared" si="116"/>
        <v>0.31984916818376785</v>
      </c>
      <c r="L96" s="42">
        <f t="shared" si="114"/>
        <v>4.1028534580042075E-2</v>
      </c>
      <c r="M96" s="8"/>
      <c r="N96" s="14">
        <f t="shared" si="138"/>
        <v>0.1016092602929734</v>
      </c>
      <c r="O96" s="14">
        <f t="shared" si="101"/>
        <v>1.4930000000000001</v>
      </c>
      <c r="P96" s="19"/>
      <c r="Q96" s="21"/>
      <c r="R96" s="21"/>
      <c r="S96" s="3"/>
      <c r="U96" s="7">
        <f t="shared" si="124"/>
        <v>-44.132290560648194</v>
      </c>
      <c r="V96" s="7">
        <f t="shared" si="125"/>
        <v>-43.358928083967157</v>
      </c>
      <c r="W96" s="7">
        <f t="shared" si="102"/>
        <v>3.3430800000000005</v>
      </c>
      <c r="X96" s="7">
        <f t="shared" si="126"/>
        <v>2.9278516666666667</v>
      </c>
      <c r="Y96" s="7">
        <f t="shared" si="127"/>
        <v>2.50624</v>
      </c>
      <c r="Z96" s="7">
        <f t="shared" si="109"/>
        <v>0.16822477762172294</v>
      </c>
      <c r="AA96" s="43">
        <f t="shared" si="110"/>
        <v>0.33390257916241084</v>
      </c>
      <c r="AB96" s="8"/>
      <c r="AC96" s="14">
        <f t="shared" si="128"/>
        <v>0.21866639205241747</v>
      </c>
      <c r="AD96" s="14">
        <f t="shared" si="103"/>
        <v>1.4450000000000001</v>
      </c>
    </row>
    <row r="97" spans="1:30">
      <c r="A97" s="29">
        <v>38649.300000000003</v>
      </c>
      <c r="B97" s="34">
        <f t="shared" si="98"/>
        <v>-38.649300000000004</v>
      </c>
      <c r="C97" s="32">
        <v>2.3769</v>
      </c>
      <c r="F97" s="7">
        <f t="shared" ref="F97:G97" si="145">F96+0.515574984454017</f>
        <v>-140.02923766909515</v>
      </c>
      <c r="G97" s="7">
        <f t="shared" si="145"/>
        <v>-139.77145017686814</v>
      </c>
      <c r="H97" s="7">
        <f t="shared" si="107"/>
        <v>1.3254999999999999</v>
      </c>
      <c r="I97" s="7">
        <f t="shared" si="136"/>
        <v>1.3890166666666666</v>
      </c>
      <c r="J97" s="7">
        <f t="shared" si="137"/>
        <v>1.4550935555555555</v>
      </c>
      <c r="K97" s="7">
        <f t="shared" si="116"/>
        <v>-0.45410749457728716</v>
      </c>
      <c r="L97" s="42">
        <f t="shared" si="114"/>
        <v>-8.9062009147636401E-2</v>
      </c>
      <c r="M97" s="8"/>
      <c r="N97" s="14">
        <f t="shared" si="138"/>
        <v>0.71729799810692829</v>
      </c>
      <c r="O97" s="14">
        <f t="shared" si="101"/>
        <v>1.4930000000000001</v>
      </c>
      <c r="P97" s="19"/>
      <c r="Q97" s="21"/>
      <c r="R97" s="21"/>
      <c r="S97" s="3"/>
      <c r="U97" s="7">
        <f t="shared" si="124"/>
        <v>-42.585565607286142</v>
      </c>
      <c r="V97" s="7">
        <f t="shared" si="125"/>
        <v>-41.812203130605106</v>
      </c>
      <c r="W97" s="7">
        <f t="shared" si="102"/>
        <v>2.9184999999999999</v>
      </c>
      <c r="X97" s="7">
        <f t="shared" si="126"/>
        <v>2.9073183333333339</v>
      </c>
      <c r="Y97" s="7">
        <f t="shared" si="127"/>
        <v>2.5881927777777776</v>
      </c>
      <c r="Z97" s="7">
        <f t="shared" si="109"/>
        <v>0.12330053553026188</v>
      </c>
      <c r="AA97" s="43">
        <f t="shared" si="110"/>
        <v>0.12762079589211428</v>
      </c>
      <c r="AB97" s="8"/>
      <c r="AC97" s="14">
        <f t="shared" si="128"/>
        <v>-0.45972376717015662</v>
      </c>
      <c r="AD97" s="14">
        <f t="shared" si="103"/>
        <v>1.4450000000000001</v>
      </c>
    </row>
    <row r="98" spans="1:30">
      <c r="A98" s="29">
        <v>39014</v>
      </c>
      <c r="B98" s="34">
        <f t="shared" si="98"/>
        <v>-39.014000000000003</v>
      </c>
      <c r="C98" s="32">
        <v>2.4205999999999999</v>
      </c>
      <c r="F98" s="7">
        <f t="shared" ref="F98:G98" si="146">F97+0.515574984454017</f>
        <v>-139.51366268464113</v>
      </c>
      <c r="G98" s="7">
        <f t="shared" si="146"/>
        <v>-139.25587519241412</v>
      </c>
      <c r="H98" s="7">
        <f t="shared" si="107"/>
        <v>1.0765</v>
      </c>
      <c r="I98" s="7">
        <f t="shared" si="136"/>
        <v>1.0695206666666668</v>
      </c>
      <c r="J98" s="7">
        <f t="shared" si="137"/>
        <v>1.2468308888888888</v>
      </c>
      <c r="K98" s="7">
        <f t="shared" si="116"/>
        <v>-1.4220871796032564</v>
      </c>
      <c r="L98" s="42">
        <f t="shared" si="114"/>
        <v>-0.1366110596126463</v>
      </c>
      <c r="M98" s="8"/>
      <c r="N98" s="15">
        <f t="shared" si="138"/>
        <v>0.99735503072740173</v>
      </c>
      <c r="O98" s="14">
        <f t="shared" si="101"/>
        <v>1.4930000000000001</v>
      </c>
      <c r="P98" s="19"/>
      <c r="Q98" s="21"/>
      <c r="R98" s="21"/>
      <c r="S98" s="3"/>
      <c r="U98" s="7">
        <f t="shared" si="124"/>
        <v>-41.03884065392409</v>
      </c>
      <c r="V98" s="7">
        <f t="shared" si="125"/>
        <v>-40.265478177243054</v>
      </c>
      <c r="W98" s="7">
        <f t="shared" si="102"/>
        <v>2.460375</v>
      </c>
      <c r="X98" s="7">
        <f t="shared" si="126"/>
        <v>2.5912999999999999</v>
      </c>
      <c r="Y98" s="7">
        <f t="shared" si="127"/>
        <v>2.7354983333333331</v>
      </c>
      <c r="Z98" s="7">
        <f t="shared" si="109"/>
        <v>-5.2713734669916912E-2</v>
      </c>
      <c r="AA98" s="43">
        <f t="shared" si="110"/>
        <v>-0.10057521511924394</v>
      </c>
      <c r="AB98" s="8"/>
      <c r="AC98" s="14">
        <f t="shared" si="128"/>
        <v>-0.9230040664732585</v>
      </c>
      <c r="AD98" s="14">
        <f t="shared" si="103"/>
        <v>1.4450000000000001</v>
      </c>
    </row>
    <row r="99" spans="1:30">
      <c r="A99" s="29">
        <v>39378.800000000003</v>
      </c>
      <c r="B99" s="34">
        <f t="shared" si="98"/>
        <v>-39.378800000000005</v>
      </c>
      <c r="C99" s="32">
        <v>2.4487000000000001</v>
      </c>
      <c r="F99" s="7">
        <f t="shared" ref="F99:G99" si="147">F98+0.515574984454017</f>
        <v>-138.99808770018711</v>
      </c>
      <c r="G99" s="7">
        <f t="shared" si="147"/>
        <v>-138.7403002079601</v>
      </c>
      <c r="H99" s="7">
        <f t="shared" si="107"/>
        <v>0.806562</v>
      </c>
      <c r="I99" s="7">
        <f t="shared" si="136"/>
        <v>0.83765999999999996</v>
      </c>
      <c r="J99" s="7">
        <f t="shared" si="137"/>
        <v>1.0550580000000001</v>
      </c>
      <c r="K99" s="7">
        <f t="shared" si="116"/>
        <v>-2.0605312693709732</v>
      </c>
      <c r="L99" s="42">
        <f t="shared" si="114"/>
        <v>-0.23552828375312074</v>
      </c>
      <c r="M99" s="8"/>
      <c r="N99" s="14">
        <f t="shared" si="138"/>
        <v>0.81073856010403866</v>
      </c>
      <c r="O99" s="14">
        <f t="shared" si="101"/>
        <v>1.4930000000000001</v>
      </c>
      <c r="P99" s="19"/>
      <c r="Q99" s="21"/>
      <c r="R99" s="21"/>
      <c r="S99" s="3"/>
      <c r="U99" s="7">
        <f t="shared" si="124"/>
        <v>-39.492115700562039</v>
      </c>
      <c r="V99" s="7">
        <f t="shared" si="125"/>
        <v>-38.718753223881002</v>
      </c>
      <c r="W99" s="7">
        <f t="shared" si="102"/>
        <v>2.395025</v>
      </c>
      <c r="X99" s="7">
        <f t="shared" si="126"/>
        <v>2.423693333333333</v>
      </c>
      <c r="Y99" s="7">
        <f t="shared" si="127"/>
        <v>2.8252844444444438</v>
      </c>
      <c r="Z99" s="7">
        <f t="shared" si="109"/>
        <v>-0.14214183350663601</v>
      </c>
      <c r="AA99" s="43">
        <f t="shared" si="110"/>
        <v>-0.1522888944122045</v>
      </c>
      <c r="AB99" s="8"/>
      <c r="AC99" s="14">
        <f t="shared" si="128"/>
        <v>-0.95440050502595808</v>
      </c>
      <c r="AD99" s="14">
        <f t="shared" si="103"/>
        <v>1.4450000000000001</v>
      </c>
    </row>
    <row r="100" spans="1:30">
      <c r="A100" s="29">
        <v>39743.5</v>
      </c>
      <c r="B100" s="34">
        <f t="shared" si="98"/>
        <v>-39.743499999999997</v>
      </c>
      <c r="C100" s="32">
        <v>2.4550000000000001</v>
      </c>
      <c r="F100" s="7">
        <f t="shared" ref="F100:G100" si="148">F99+0.515574984454017</f>
        <v>-138.48251271573309</v>
      </c>
      <c r="G100" s="7">
        <f t="shared" si="148"/>
        <v>-138.22472522350608</v>
      </c>
      <c r="H100" s="7">
        <f t="shared" si="107"/>
        <v>0.62991799999999998</v>
      </c>
      <c r="I100" s="7">
        <f t="shared" si="136"/>
        <v>0.66576399999999991</v>
      </c>
      <c r="J100" s="7">
        <f t="shared" si="137"/>
        <v>0.8875736111111111</v>
      </c>
      <c r="K100" s="7">
        <f t="shared" si="116"/>
        <v>-2.49905594684635</v>
      </c>
      <c r="L100" s="42">
        <f t="shared" si="114"/>
        <v>-0.29029210409778217</v>
      </c>
      <c r="M100" s="8"/>
      <c r="N100" s="14">
        <f t="shared" si="138"/>
        <v>0.24476850685254709</v>
      </c>
      <c r="O100" s="14">
        <f t="shared" si="101"/>
        <v>1.4930000000000001</v>
      </c>
      <c r="P100" s="19"/>
      <c r="Q100" s="21"/>
      <c r="R100" s="21"/>
      <c r="S100" s="3"/>
      <c r="U100" s="7">
        <f t="shared" si="124"/>
        <v>-37.945390747199987</v>
      </c>
      <c r="V100" s="7">
        <f t="shared" si="125"/>
        <v>-37.17202827051895</v>
      </c>
      <c r="W100" s="7">
        <f t="shared" ref="W100:W121" si="149">AVERAGEIFS(DustFlux,KyrBP,"&gt;"&amp;U100,KyrBP,"&lt;="&amp;U101)</f>
        <v>2.4156799999999996</v>
      </c>
      <c r="X100" s="7">
        <f t="shared" si="126"/>
        <v>2.6602766666666664</v>
      </c>
      <c r="Y100" s="7">
        <f t="shared" si="127"/>
        <v>3.0122383333333338</v>
      </c>
      <c r="Z100" s="7">
        <f t="shared" si="109"/>
        <v>-0.11684389736757239</v>
      </c>
      <c r="AA100" s="43">
        <f t="shared" si="110"/>
        <v>-0.19804486475450456</v>
      </c>
      <c r="AB100" s="8"/>
      <c r="AC100" s="14">
        <f t="shared" si="128"/>
        <v>-0.53922234029689975</v>
      </c>
      <c r="AD100" s="14">
        <f t="shared" si="103"/>
        <v>1.4450000000000001</v>
      </c>
    </row>
    <row r="101" spans="1:30">
      <c r="A101" s="29">
        <v>40108.1</v>
      </c>
      <c r="B101" s="34">
        <f t="shared" si="98"/>
        <v>-40.1081</v>
      </c>
      <c r="C101" s="32">
        <v>2.4472</v>
      </c>
      <c r="F101" s="7">
        <f t="shared" ref="F101:G101" si="150">F100+0.515574984454017</f>
        <v>-137.96693773127907</v>
      </c>
      <c r="G101" s="7">
        <f t="shared" si="150"/>
        <v>-137.70915023905206</v>
      </c>
      <c r="H101" s="7">
        <f t="shared" si="107"/>
        <v>0.56081199999999998</v>
      </c>
      <c r="I101" s="7">
        <f t="shared" si="136"/>
        <v>0.58662199999999987</v>
      </c>
      <c r="J101" s="7">
        <f t="shared" si="137"/>
        <v>0.76935572222222215</v>
      </c>
      <c r="K101" s="7">
        <f t="shared" si="116"/>
        <v>-2.3751525717441946</v>
      </c>
      <c r="L101" s="42">
        <f t="shared" si="114"/>
        <v>-0.27106280774757918</v>
      </c>
      <c r="M101" s="8"/>
      <c r="N101" s="14">
        <f t="shared" si="138"/>
        <v>-0.43573145105419647</v>
      </c>
      <c r="O101" s="14">
        <f t="shared" si="101"/>
        <v>1.4930000000000001</v>
      </c>
      <c r="P101" s="19"/>
      <c r="Q101" s="21"/>
      <c r="R101" s="21"/>
      <c r="S101" s="3"/>
      <c r="U101" s="7">
        <f t="shared" si="124"/>
        <v>-36.398665793837935</v>
      </c>
      <c r="V101" s="7">
        <f t="shared" si="125"/>
        <v>-35.625303317156899</v>
      </c>
      <c r="W101" s="7">
        <f t="shared" si="149"/>
        <v>3.1701250000000001</v>
      </c>
      <c r="X101" s="7">
        <f t="shared" si="126"/>
        <v>3.0147849999999998</v>
      </c>
      <c r="Y101" s="7">
        <f t="shared" si="127"/>
        <v>3.3468516666666668</v>
      </c>
      <c r="Z101" s="7">
        <f t="shared" si="109"/>
        <v>-9.9217622930206639E-2</v>
      </c>
      <c r="AA101" s="43">
        <f t="shared" si="110"/>
        <v>-5.2803853970223802E-2</v>
      </c>
      <c r="AB101" s="8"/>
      <c r="AC101" s="14">
        <f t="shared" si="128"/>
        <v>0.12826395024585879</v>
      </c>
      <c r="AD101" s="14">
        <f t="shared" si="103"/>
        <v>1.4450000000000001</v>
      </c>
    </row>
    <row r="102" spans="1:30">
      <c r="A102" s="29">
        <v>40472.800000000003</v>
      </c>
      <c r="B102" s="34">
        <f t="shared" si="98"/>
        <v>-40.472799999999999</v>
      </c>
      <c r="C102" s="32">
        <v>2.448</v>
      </c>
      <c r="F102" s="7">
        <f t="shared" ref="F102:G102" si="151">F101+0.515574984454017</f>
        <v>-137.45136274682505</v>
      </c>
      <c r="G102" s="7">
        <f t="shared" si="151"/>
        <v>-137.19357525459804</v>
      </c>
      <c r="H102" s="7">
        <f t="shared" si="107"/>
        <v>0.56913599999999998</v>
      </c>
      <c r="I102" s="7">
        <f t="shared" si="136"/>
        <v>0.57779733333333327</v>
      </c>
      <c r="J102" s="7">
        <f t="shared" si="137"/>
        <v>0.7104460555555554</v>
      </c>
      <c r="K102" s="7">
        <f t="shared" si="116"/>
        <v>-1.8671188499807112</v>
      </c>
      <c r="L102" s="42">
        <f t="shared" si="114"/>
        <v>-0.19890328681613079</v>
      </c>
      <c r="M102" s="8"/>
      <c r="N102" s="14">
        <f t="shared" si="138"/>
        <v>-0.91234782039700024</v>
      </c>
      <c r="O102" s="14">
        <f t="shared" si="101"/>
        <v>1.4930000000000001</v>
      </c>
      <c r="P102" s="19"/>
      <c r="Q102" s="21"/>
      <c r="R102" s="21"/>
      <c r="S102" s="3"/>
      <c r="U102" s="7">
        <f t="shared" si="124"/>
        <v>-34.851940840475883</v>
      </c>
      <c r="V102" s="7">
        <f t="shared" si="125"/>
        <v>-34.078578363794847</v>
      </c>
      <c r="W102" s="7">
        <f t="shared" si="149"/>
        <v>3.4585500000000002</v>
      </c>
      <c r="X102" s="7">
        <f t="shared" si="126"/>
        <v>3.1243083333333335</v>
      </c>
      <c r="Y102" s="7">
        <f t="shared" si="127"/>
        <v>3.7991127777777773</v>
      </c>
      <c r="Z102" s="7">
        <f t="shared" si="109"/>
        <v>-0.17762158796432426</v>
      </c>
      <c r="AA102" s="43">
        <f t="shared" si="110"/>
        <v>-8.9642713364509019E-2</v>
      </c>
      <c r="AB102" s="8"/>
      <c r="AC102" s="14">
        <f t="shared" si="128"/>
        <v>0.73573411297355762</v>
      </c>
      <c r="AD102" s="14">
        <f t="shared" si="103"/>
        <v>1.4450000000000001</v>
      </c>
    </row>
    <row r="103" spans="1:30">
      <c r="A103" s="29">
        <v>40837.599999999999</v>
      </c>
      <c r="B103" s="34">
        <f t="shared" si="98"/>
        <v>-40.837600000000002</v>
      </c>
      <c r="C103" s="32">
        <v>2.4912999999999998</v>
      </c>
      <c r="F103" s="7">
        <f t="shared" ref="F103:G103" si="152">F102+0.515574984454017</f>
        <v>-136.93578776237104</v>
      </c>
      <c r="G103" s="7">
        <f t="shared" si="152"/>
        <v>-136.67800027014403</v>
      </c>
      <c r="H103" s="7">
        <f t="shared" si="107"/>
        <v>0.60344399999999998</v>
      </c>
      <c r="I103" s="7">
        <f t="shared" si="136"/>
        <v>0.60794016666666673</v>
      </c>
      <c r="J103" s="7">
        <f t="shared" si="137"/>
        <v>0.69499427777777767</v>
      </c>
      <c r="K103" s="7">
        <f t="shared" si="116"/>
        <v>-1.2525874513595092</v>
      </c>
      <c r="L103" s="42">
        <f t="shared" si="114"/>
        <v>-0.1317281029572025</v>
      </c>
      <c r="M103" s="8"/>
      <c r="N103" s="14">
        <f t="shared" si="138"/>
        <v>-0.96206650495948032</v>
      </c>
      <c r="O103" s="14">
        <f t="shared" si="101"/>
        <v>1.4930000000000001</v>
      </c>
      <c r="P103" s="19"/>
      <c r="Q103" s="21"/>
      <c r="R103" s="21"/>
      <c r="S103" s="3"/>
      <c r="U103" s="7">
        <f t="shared" si="124"/>
        <v>-33.305215887113832</v>
      </c>
      <c r="V103" s="7">
        <f t="shared" si="125"/>
        <v>-32.531853410432795</v>
      </c>
      <c r="W103" s="7">
        <f t="shared" si="149"/>
        <v>2.7442499999999996</v>
      </c>
      <c r="X103" s="7">
        <f t="shared" si="126"/>
        <v>3.4691200000000002</v>
      </c>
      <c r="Y103" s="7">
        <f t="shared" si="127"/>
        <v>4.3077572222222225</v>
      </c>
      <c r="Z103" s="7">
        <f t="shared" si="109"/>
        <v>-0.19468070714291519</v>
      </c>
      <c r="AA103" s="43">
        <f t="shared" si="110"/>
        <v>-0.36295156425172537</v>
      </c>
      <c r="AB103" s="8"/>
      <c r="AC103" s="14">
        <f t="shared" si="128"/>
        <v>0.99894610746706713</v>
      </c>
      <c r="AD103" s="14">
        <f t="shared" si="103"/>
        <v>1.4450000000000001</v>
      </c>
    </row>
    <row r="104" spans="1:30">
      <c r="A104" s="29">
        <v>41202.300000000003</v>
      </c>
      <c r="B104" s="34">
        <f t="shared" si="98"/>
        <v>-41.202300000000001</v>
      </c>
      <c r="C104" s="32">
        <v>2.6015999999999999</v>
      </c>
      <c r="F104" s="7">
        <f t="shared" ref="F104:G104" si="153">F103+0.515574984454017</f>
        <v>-136.42021277791702</v>
      </c>
      <c r="G104" s="7">
        <f t="shared" si="153"/>
        <v>-136.16242528569001</v>
      </c>
      <c r="H104" s="7">
        <f t="shared" si="107"/>
        <v>0.6512405</v>
      </c>
      <c r="I104" s="7">
        <f t="shared" si="136"/>
        <v>0.65192449999999991</v>
      </c>
      <c r="J104" s="7">
        <f t="shared" si="137"/>
        <v>0.72566516666666669</v>
      </c>
      <c r="K104" s="7">
        <f t="shared" si="116"/>
        <v>-1.016180327428331</v>
      </c>
      <c r="L104" s="42">
        <f t="shared" si="114"/>
        <v>-0.10256061622543555</v>
      </c>
      <c r="M104" s="8"/>
      <c r="N104" s="14">
        <f t="shared" si="138"/>
        <v>-0.56162357967319643</v>
      </c>
      <c r="O104" s="14">
        <f t="shared" si="101"/>
        <v>1.4930000000000001</v>
      </c>
      <c r="P104" s="19"/>
      <c r="Q104" s="21"/>
      <c r="R104" s="21"/>
      <c r="S104" s="3"/>
      <c r="U104" s="7">
        <f t="shared" si="124"/>
        <v>-31.75849093375178</v>
      </c>
      <c r="V104" s="7">
        <f t="shared" si="125"/>
        <v>-30.985128457070743</v>
      </c>
      <c r="W104" s="7">
        <f t="shared" si="149"/>
        <v>4.2045599999999999</v>
      </c>
      <c r="X104" s="7">
        <f t="shared" si="126"/>
        <v>4.4344700000000001</v>
      </c>
      <c r="Y104" s="7">
        <f t="shared" si="127"/>
        <v>5.1035477777777771</v>
      </c>
      <c r="Z104" s="7">
        <f t="shared" si="109"/>
        <v>-0.13110052201159395</v>
      </c>
      <c r="AA104" s="43">
        <f t="shared" si="110"/>
        <v>-0.17614957612275373</v>
      </c>
      <c r="AB104" s="8"/>
      <c r="AC104" s="14">
        <f t="shared" si="128"/>
        <v>0.79474011622739926</v>
      </c>
      <c r="AD104" s="14">
        <f t="shared" si="103"/>
        <v>1.4450000000000001</v>
      </c>
    </row>
    <row r="105" spans="1:30">
      <c r="A105" s="29">
        <v>41567.1</v>
      </c>
      <c r="B105" s="34">
        <f t="shared" si="98"/>
        <v>-41.567099999999996</v>
      </c>
      <c r="C105" s="32">
        <v>2.7856000000000001</v>
      </c>
      <c r="F105" s="7">
        <f t="shared" ref="F105:G105" si="154">F104+0.515574984454017</f>
        <v>-135.904637793463</v>
      </c>
      <c r="G105" s="7">
        <f t="shared" si="154"/>
        <v>-135.64685030123599</v>
      </c>
      <c r="H105" s="7">
        <f t="shared" si="107"/>
        <v>0.70108899999999996</v>
      </c>
      <c r="I105" s="7">
        <f t="shared" si="136"/>
        <v>0.7158808333333333</v>
      </c>
      <c r="J105" s="7">
        <f t="shared" si="137"/>
        <v>0.78758538888888885</v>
      </c>
      <c r="K105" s="7">
        <f t="shared" si="116"/>
        <v>-0.91043531999387417</v>
      </c>
      <c r="L105" s="42">
        <f t="shared" si="114"/>
        <v>-0.10982477596609097</v>
      </c>
      <c r="M105" s="8"/>
      <c r="N105" s="14">
        <f t="shared" si="138"/>
        <v>0.10160926029298023</v>
      </c>
      <c r="O105" s="14">
        <f t="shared" si="101"/>
        <v>1.4930000000000001</v>
      </c>
      <c r="P105" s="19"/>
      <c r="Q105" s="21"/>
      <c r="R105" s="21"/>
      <c r="S105" s="3"/>
      <c r="U105" s="7">
        <f t="shared" si="124"/>
        <v>-30.211765980389728</v>
      </c>
      <c r="V105" s="7">
        <f t="shared" si="125"/>
        <v>-29.438403503708692</v>
      </c>
      <c r="W105" s="7">
        <f t="shared" si="149"/>
        <v>6.3545999999999996</v>
      </c>
      <c r="X105" s="7">
        <f t="shared" si="126"/>
        <v>5.849336666666666</v>
      </c>
      <c r="Y105" s="7">
        <f t="shared" si="127"/>
        <v>6.0410111111111107</v>
      </c>
      <c r="Z105" s="7">
        <f t="shared" si="109"/>
        <v>-3.1728868051889791E-2</v>
      </c>
      <c r="AA105" s="43">
        <f t="shared" si="110"/>
        <v>5.1910000349463248E-2</v>
      </c>
      <c r="AB105" s="8"/>
      <c r="AC105" s="14">
        <f t="shared" si="128"/>
        <v>0.21866639205239</v>
      </c>
      <c r="AD105" s="14">
        <f t="shared" si="103"/>
        <v>1.4450000000000001</v>
      </c>
    </row>
    <row r="106" spans="1:30">
      <c r="A106" s="29">
        <v>41931.800000000003</v>
      </c>
      <c r="B106" s="34">
        <f t="shared" si="98"/>
        <v>-41.931800000000003</v>
      </c>
      <c r="C106" s="32">
        <v>3.0243000000000002</v>
      </c>
      <c r="F106" s="7">
        <f t="shared" ref="F106:G106" si="155">F105+0.515574984454017</f>
        <v>-135.38906280900898</v>
      </c>
      <c r="G106" s="7">
        <f t="shared" si="155"/>
        <v>-135.13127531678197</v>
      </c>
      <c r="H106" s="7">
        <f t="shared" si="107"/>
        <v>0.79531299999999994</v>
      </c>
      <c r="I106" s="7">
        <f t="shared" si="136"/>
        <v>0.81127866666666659</v>
      </c>
      <c r="J106" s="7">
        <f t="shared" si="137"/>
        <v>0.86759516666666658</v>
      </c>
      <c r="K106" s="7">
        <f t="shared" si="116"/>
        <v>-0.64911034735670725</v>
      </c>
      <c r="L106" s="42">
        <f t="shared" si="114"/>
        <v>-8.3313242677892529E-2</v>
      </c>
      <c r="M106" s="8"/>
      <c r="N106" s="14">
        <f t="shared" si="138"/>
        <v>0.71729799810695283</v>
      </c>
      <c r="O106" s="14">
        <f t="shared" si="101"/>
        <v>1.4930000000000001</v>
      </c>
      <c r="P106" s="19"/>
      <c r="Q106" s="21"/>
      <c r="R106" s="21"/>
      <c r="S106" s="3"/>
      <c r="U106" s="7">
        <f t="shared" si="124"/>
        <v>-28.665041027027677</v>
      </c>
      <c r="V106" s="7">
        <f t="shared" si="125"/>
        <v>-27.89167855034664</v>
      </c>
      <c r="W106" s="7">
        <f t="shared" si="149"/>
        <v>6.9888500000000002</v>
      </c>
      <c r="X106" s="7">
        <f t="shared" si="126"/>
        <v>6.7938749999999999</v>
      </c>
      <c r="Y106" s="7">
        <f t="shared" si="127"/>
        <v>7.1031916666666666</v>
      </c>
      <c r="Z106" s="7">
        <f t="shared" si="109"/>
        <v>-4.3546152375164682E-2</v>
      </c>
      <c r="AA106" s="43">
        <f t="shared" si="110"/>
        <v>-1.6097223900523594E-2</v>
      </c>
      <c r="AB106" s="8"/>
      <c r="AC106" s="14">
        <f t="shared" si="128"/>
        <v>-0.45972376717018165</v>
      </c>
      <c r="AD106" s="14">
        <f t="shared" si="103"/>
        <v>1.4450000000000001</v>
      </c>
    </row>
    <row r="107" spans="1:30">
      <c r="A107" s="29">
        <v>42296.6</v>
      </c>
      <c r="B107" s="34">
        <f t="shared" si="98"/>
        <v>-42.296599999999998</v>
      </c>
      <c r="C107" s="32">
        <v>3.2625000000000002</v>
      </c>
      <c r="F107" s="7">
        <f t="shared" ref="F107:G107" si="156">F106+0.515574984454017</f>
        <v>-134.87348782455496</v>
      </c>
      <c r="G107" s="7">
        <f t="shared" si="156"/>
        <v>-134.61570033232795</v>
      </c>
      <c r="H107" s="7">
        <f t="shared" si="107"/>
        <v>0.93743399999999999</v>
      </c>
      <c r="I107" s="7">
        <f t="shared" si="136"/>
        <v>0.93844899999999998</v>
      </c>
      <c r="J107" s="7">
        <f t="shared" si="137"/>
        <v>0.97786894444444428</v>
      </c>
      <c r="K107" s="27">
        <f t="shared" si="116"/>
        <v>-0.40312093628088297</v>
      </c>
      <c r="L107" s="42">
        <f t="shared" si="114"/>
        <v>-4.1350065030868244E-2</v>
      </c>
      <c r="M107" s="8"/>
      <c r="N107" s="15">
        <f t="shared" si="138"/>
        <v>0.99735503072740228</v>
      </c>
      <c r="O107" s="14">
        <f t="shared" si="101"/>
        <v>1.4930000000000001</v>
      </c>
      <c r="P107" s="19"/>
      <c r="Q107" s="21"/>
      <c r="R107" s="21"/>
      <c r="S107" s="3"/>
      <c r="U107" s="7">
        <f t="shared" si="124"/>
        <v>-27.118316073665625</v>
      </c>
      <c r="V107" s="7">
        <f t="shared" si="125"/>
        <v>-26.344953596984588</v>
      </c>
      <c r="W107" s="7">
        <f t="shared" si="149"/>
        <v>7.0381750000000007</v>
      </c>
      <c r="X107" s="7">
        <f t="shared" si="126"/>
        <v>7.8613883333333341</v>
      </c>
      <c r="Y107" s="7">
        <f t="shared" si="127"/>
        <v>8.1233638888888891</v>
      </c>
      <c r="Z107" s="7">
        <f t="shared" si="109"/>
        <v>-3.2249639329081869E-2</v>
      </c>
      <c r="AA107" s="43">
        <f t="shared" si="110"/>
        <v>-0.13358860980894949</v>
      </c>
      <c r="AB107" s="8"/>
      <c r="AC107" s="14">
        <f t="shared" si="128"/>
        <v>-0.92300406647326938</v>
      </c>
      <c r="AD107" s="14">
        <f t="shared" si="103"/>
        <v>1.4450000000000001</v>
      </c>
    </row>
    <row r="108" spans="1:30">
      <c r="A108" s="29">
        <v>42661.3</v>
      </c>
      <c r="B108" s="34">
        <f t="shared" si="98"/>
        <v>-42.661300000000004</v>
      </c>
      <c r="C108" s="32">
        <v>3.4211999999999998</v>
      </c>
      <c r="F108" s="7">
        <f t="shared" ref="F108:G108" si="157">F107+0.515574984454017</f>
        <v>-134.35791284010094</v>
      </c>
      <c r="G108" s="7">
        <f t="shared" si="157"/>
        <v>-134.10012534787393</v>
      </c>
      <c r="H108" s="7">
        <f t="shared" si="107"/>
        <v>1.0826</v>
      </c>
      <c r="I108" s="7">
        <f t="shared" si="136"/>
        <v>1.069078</v>
      </c>
      <c r="J108" s="7">
        <f t="shared" si="137"/>
        <v>1.1301307222222221</v>
      </c>
      <c r="K108" s="7">
        <f t="shared" si="116"/>
        <v>-0.54022708189165658</v>
      </c>
      <c r="L108" s="42">
        <f t="shared" si="114"/>
        <v>-4.2057720657978859E-2</v>
      </c>
      <c r="M108" s="8"/>
      <c r="N108" s="14">
        <f t="shared" si="138"/>
        <v>0.81073856010400136</v>
      </c>
      <c r="O108" s="14">
        <f t="shared" si="101"/>
        <v>1.4930000000000001</v>
      </c>
      <c r="P108" s="19"/>
      <c r="Q108" s="21"/>
      <c r="R108" s="21"/>
      <c r="S108" s="3"/>
      <c r="U108" s="7">
        <f t="shared" si="124"/>
        <v>-25.571591120303573</v>
      </c>
      <c r="V108" s="7">
        <f t="shared" si="125"/>
        <v>-24.798228643622537</v>
      </c>
      <c r="W108" s="7">
        <f t="shared" si="149"/>
        <v>9.5571400000000004</v>
      </c>
      <c r="X108" s="7">
        <f t="shared" si="126"/>
        <v>9.1493883333333326</v>
      </c>
      <c r="Y108" s="7">
        <f t="shared" si="127"/>
        <v>9.0703894444444462</v>
      </c>
      <c r="Z108" s="7">
        <f t="shared" si="109"/>
        <v>8.7095366050984335E-3</v>
      </c>
      <c r="AA108" s="43">
        <f t="shared" si="110"/>
        <v>5.3663688702328516E-2</v>
      </c>
      <c r="AB108" s="8"/>
      <c r="AC108" s="14">
        <f t="shared" si="128"/>
        <v>-0.95440050502594997</v>
      </c>
      <c r="AD108" s="14">
        <f t="shared" si="103"/>
        <v>1.4450000000000001</v>
      </c>
    </row>
    <row r="109" spans="1:30">
      <c r="A109" s="29">
        <v>43026.1</v>
      </c>
      <c r="B109" s="34">
        <f t="shared" si="98"/>
        <v>-43.0261</v>
      </c>
      <c r="C109" s="32">
        <v>3.4738000000000002</v>
      </c>
      <c r="F109" s="7">
        <f t="shared" ref="F109:G109" si="158">F108+0.515574984454017</f>
        <v>-133.84233785564692</v>
      </c>
      <c r="G109" s="7">
        <f t="shared" si="158"/>
        <v>-133.58455036341991</v>
      </c>
      <c r="H109" s="7">
        <f t="shared" si="107"/>
        <v>1.1872</v>
      </c>
      <c r="I109" s="7">
        <f t="shared" si="136"/>
        <v>1.1835666666666667</v>
      </c>
      <c r="J109" s="7">
        <f t="shared" si="137"/>
        <v>1.3184151111111109</v>
      </c>
      <c r="K109" s="7">
        <f t="shared" si="116"/>
        <v>-1.0228071819565154</v>
      </c>
      <c r="L109" s="42">
        <f t="shared" ref="L109:L139" si="159">(H109/ J109)-1</f>
        <v>-9.9524884086414689E-2</v>
      </c>
      <c r="M109" s="8"/>
      <c r="N109" s="14">
        <f t="shared" si="138"/>
        <v>0.24476850685251289</v>
      </c>
      <c r="O109" s="14">
        <f t="shared" si="101"/>
        <v>1.4930000000000001</v>
      </c>
      <c r="P109" s="19"/>
      <c r="Q109" s="21"/>
      <c r="R109" s="21"/>
      <c r="S109" s="3"/>
      <c r="U109" s="7">
        <f t="shared" si="124"/>
        <v>-24.024866166941521</v>
      </c>
      <c r="V109" s="7">
        <f t="shared" si="125"/>
        <v>-23.251503690260485</v>
      </c>
      <c r="W109" s="7">
        <f t="shared" si="149"/>
        <v>10.852849999999998</v>
      </c>
      <c r="X109" s="7">
        <f t="shared" si="126"/>
        <v>11.046580000000001</v>
      </c>
      <c r="Y109" s="7">
        <f t="shared" si="127"/>
        <v>9.6419688888888899</v>
      </c>
      <c r="Z109" s="7">
        <f t="shared" si="109"/>
        <v>0.14567679353640539</v>
      </c>
      <c r="AA109" s="43">
        <f t="shared" si="110"/>
        <v>0.12558442420473792</v>
      </c>
      <c r="AB109" s="8"/>
      <c r="AC109" s="14">
        <f t="shared" si="128"/>
        <v>-0.53922234029687677</v>
      </c>
      <c r="AD109" s="14">
        <f t="shared" si="103"/>
        <v>1.4450000000000001</v>
      </c>
    </row>
    <row r="110" spans="1:30">
      <c r="A110" s="29">
        <v>43390.8</v>
      </c>
      <c r="B110" s="34">
        <f t="shared" si="98"/>
        <v>-43.390800000000006</v>
      </c>
      <c r="C110" s="32">
        <v>3.4258000000000002</v>
      </c>
      <c r="F110" s="7">
        <f t="shared" ref="F110:G110" si="160">F109+0.515574984454017</f>
        <v>-133.3267628711929</v>
      </c>
      <c r="G110" s="7">
        <f t="shared" si="160"/>
        <v>-133.06897537896589</v>
      </c>
      <c r="H110" s="7">
        <f t="shared" si="107"/>
        <v>1.2808999999999999</v>
      </c>
      <c r="I110" s="7">
        <f t="shared" si="136"/>
        <v>1.3432333333333333</v>
      </c>
      <c r="J110" s="7">
        <f t="shared" si="137"/>
        <v>1.5101607777777777</v>
      </c>
      <c r="K110" s="7">
        <f t="shared" si="116"/>
        <v>-1.1053620707199163</v>
      </c>
      <c r="L110" s="42">
        <f t="shared" si="159"/>
        <v>-0.15181216540078479</v>
      </c>
      <c r="M110" s="8"/>
      <c r="N110" s="14">
        <f t="shared" si="138"/>
        <v>-0.43573145105422822</v>
      </c>
      <c r="O110" s="14">
        <f t="shared" si="101"/>
        <v>1.4930000000000001</v>
      </c>
      <c r="P110" s="19"/>
      <c r="Q110" s="21"/>
      <c r="R110" s="21"/>
      <c r="S110" s="3"/>
      <c r="U110" s="7">
        <f t="shared" si="124"/>
        <v>-22.47814121357947</v>
      </c>
      <c r="V110" s="7">
        <f t="shared" si="125"/>
        <v>-21.704778736898433</v>
      </c>
      <c r="W110" s="7">
        <f t="shared" si="149"/>
        <v>12.729749999999999</v>
      </c>
      <c r="X110" s="7">
        <f t="shared" si="126"/>
        <v>12.074233333333332</v>
      </c>
      <c r="Y110" s="7">
        <f t="shared" si="127"/>
        <v>9.7316077777777767</v>
      </c>
      <c r="Z110" s="7">
        <f t="shared" si="109"/>
        <v>0.24072338395151571</v>
      </c>
      <c r="AA110" s="43">
        <f t="shared" si="110"/>
        <v>0.3080829284004345</v>
      </c>
      <c r="AB110" s="8"/>
      <c r="AC110" s="14">
        <f t="shared" si="128"/>
        <v>0.1282639502458876</v>
      </c>
      <c r="AD110" s="14">
        <f t="shared" si="103"/>
        <v>1.4450000000000001</v>
      </c>
    </row>
    <row r="111" spans="1:30">
      <c r="A111" s="29">
        <v>43755.5</v>
      </c>
      <c r="B111" s="34">
        <f t="shared" si="98"/>
        <v>-43.755499999999998</v>
      </c>
      <c r="C111" s="32">
        <v>3.294</v>
      </c>
      <c r="F111" s="7">
        <f t="shared" ref="F111:G111" si="161">F110+0.515574984454017</f>
        <v>-132.81118788673888</v>
      </c>
      <c r="G111" s="7">
        <f t="shared" si="161"/>
        <v>-132.55340039451187</v>
      </c>
      <c r="H111" s="7">
        <f t="shared" si="107"/>
        <v>1.5615999999999999</v>
      </c>
      <c r="I111" s="7">
        <f t="shared" si="136"/>
        <v>1.6054333333333333</v>
      </c>
      <c r="J111" s="7">
        <f t="shared" si="137"/>
        <v>1.6699482222222219</v>
      </c>
      <c r="K111" s="7">
        <f t="shared" si="116"/>
        <v>-0.38632867792174896</v>
      </c>
      <c r="L111" s="42">
        <f t="shared" si="159"/>
        <v>-6.4881186602325669E-2</v>
      </c>
      <c r="M111" s="8"/>
      <c r="N111" s="14">
        <f t="shared" si="138"/>
        <v>-0.91234782039701467</v>
      </c>
      <c r="O111" s="14">
        <f t="shared" si="101"/>
        <v>1.4930000000000001</v>
      </c>
      <c r="P111" s="19"/>
      <c r="Q111" s="21"/>
      <c r="R111" s="21"/>
      <c r="S111" s="3"/>
      <c r="U111" s="7">
        <f t="shared" si="124"/>
        <v>-20.931416260217418</v>
      </c>
      <c r="V111" s="7">
        <f t="shared" si="125"/>
        <v>-20.158053783536381</v>
      </c>
      <c r="W111" s="7">
        <f t="shared" si="149"/>
        <v>12.640099999999999</v>
      </c>
      <c r="X111" s="7">
        <f t="shared" si="126"/>
        <v>12.212443333333333</v>
      </c>
      <c r="Y111" s="7">
        <f t="shared" si="127"/>
        <v>9.4506799999999984</v>
      </c>
      <c r="Z111" s="7">
        <f t="shared" si="109"/>
        <v>0.29222906006058125</v>
      </c>
      <c r="AA111" s="43">
        <f t="shared" si="110"/>
        <v>0.33748047759526312</v>
      </c>
      <c r="AB111" s="8"/>
      <c r="AC111" s="14">
        <f t="shared" si="128"/>
        <v>0.73573411297357738</v>
      </c>
      <c r="AD111" s="14">
        <f t="shared" si="103"/>
        <v>1.4450000000000001</v>
      </c>
    </row>
    <row r="112" spans="1:30">
      <c r="A112" s="29">
        <v>44120.1</v>
      </c>
      <c r="B112" s="34">
        <f t="shared" si="98"/>
        <v>-44.120100000000001</v>
      </c>
      <c r="C112" s="32">
        <v>3.1006</v>
      </c>
      <c r="F112" s="7">
        <f t="shared" ref="F112:G112" si="162">F111+0.515574984454017</f>
        <v>-132.29561290228486</v>
      </c>
      <c r="G112" s="7">
        <f t="shared" si="162"/>
        <v>-132.03782541005785</v>
      </c>
      <c r="H112" s="7">
        <f t="shared" si="107"/>
        <v>1.9738</v>
      </c>
      <c r="I112" s="7">
        <f t="shared" si="136"/>
        <v>1.9603999999999999</v>
      </c>
      <c r="J112" s="7">
        <f t="shared" si="137"/>
        <v>1.7663444444444443</v>
      </c>
      <c r="K112" s="7">
        <f t="shared" si="116"/>
        <v>1.0986280516572222</v>
      </c>
      <c r="L112" s="42">
        <f t="shared" si="159"/>
        <v>0.11744909448893215</v>
      </c>
      <c r="M112" s="8"/>
      <c r="N112" s="14">
        <f t="shared" si="138"/>
        <v>-0.96206650495947077</v>
      </c>
      <c r="O112" s="14">
        <f t="shared" si="101"/>
        <v>1.4930000000000001</v>
      </c>
      <c r="P112" s="19"/>
      <c r="Q112" s="21"/>
      <c r="R112" s="21"/>
      <c r="S112" s="3"/>
      <c r="U112" s="7">
        <f t="shared" si="124"/>
        <v>-19.384691306855366</v>
      </c>
      <c r="V112" s="7">
        <f t="shared" si="125"/>
        <v>-18.61132883017433</v>
      </c>
      <c r="W112" s="7">
        <f t="shared" si="149"/>
        <v>11.267479999999999</v>
      </c>
      <c r="X112" s="7">
        <f t="shared" si="126"/>
        <v>11.085451666666666</v>
      </c>
      <c r="Y112" s="7">
        <f t="shared" si="127"/>
        <v>8.8321005555555558</v>
      </c>
      <c r="Z112" s="7">
        <f t="shared" si="109"/>
        <v>0.25513195835318125</v>
      </c>
      <c r="AA112" s="43">
        <f t="shared" si="110"/>
        <v>0.27574181579177615</v>
      </c>
      <c r="AB112" s="8"/>
      <c r="AC112" s="14">
        <f t="shared" si="128"/>
        <v>0.99894610746706847</v>
      </c>
      <c r="AD112" s="14">
        <f t="shared" si="103"/>
        <v>1.4450000000000001</v>
      </c>
    </row>
    <row r="113" spans="1:30">
      <c r="A113" s="29">
        <v>44485</v>
      </c>
      <c r="B113" s="34">
        <f t="shared" si="98"/>
        <v>-44.484999999999999</v>
      </c>
      <c r="C113" s="32">
        <v>2.8696000000000002</v>
      </c>
      <c r="F113" s="7">
        <f t="shared" ref="F113:G113" si="163">F112+0.515574984454017</f>
        <v>-131.78003791783084</v>
      </c>
      <c r="G113" s="7">
        <f t="shared" si="163"/>
        <v>-131.52225042560383</v>
      </c>
      <c r="H113" s="7">
        <f t="shared" si="107"/>
        <v>2.3457999999999997</v>
      </c>
      <c r="I113" s="7">
        <f t="shared" si="136"/>
        <v>2.2487999999999997</v>
      </c>
      <c r="J113" s="7">
        <f t="shared" si="137"/>
        <v>1.8012888888888885</v>
      </c>
      <c r="K113" s="7">
        <f t="shared" si="116"/>
        <v>2.4843938907942476</v>
      </c>
      <c r="L113" s="42">
        <f t="shared" si="159"/>
        <v>0.30228971847319208</v>
      </c>
      <c r="M113" s="8"/>
      <c r="N113" s="14">
        <f t="shared" si="138"/>
        <v>-0.56162357967316723</v>
      </c>
      <c r="O113" s="14">
        <f t="shared" si="101"/>
        <v>1.4930000000000001</v>
      </c>
      <c r="P113" s="19"/>
      <c r="Q113" s="21"/>
      <c r="R113" s="21"/>
      <c r="S113" s="3"/>
      <c r="U113" s="7">
        <f t="shared" si="124"/>
        <v>-17.837966353493314</v>
      </c>
      <c r="V113" s="7">
        <f t="shared" si="125"/>
        <v>-17.064603876812278</v>
      </c>
      <c r="W113" s="7">
        <f t="shared" si="149"/>
        <v>9.3487749999999998</v>
      </c>
      <c r="X113" s="7">
        <f t="shared" si="126"/>
        <v>9.2592016666666659</v>
      </c>
      <c r="Y113" s="7">
        <f t="shared" si="127"/>
        <v>7.841460416666667</v>
      </c>
      <c r="Z113" s="7">
        <f t="shared" si="109"/>
        <v>0.18080066399195927</v>
      </c>
      <c r="AA113" s="43">
        <f t="shared" si="110"/>
        <v>0.19222370620268703</v>
      </c>
      <c r="AB113" s="8"/>
      <c r="AC113" s="14">
        <f t="shared" si="128"/>
        <v>0.79474011622738161</v>
      </c>
      <c r="AD113" s="14">
        <f t="shared" si="103"/>
        <v>1.4450000000000001</v>
      </c>
    </row>
    <row r="114" spans="1:30">
      <c r="A114" s="29">
        <v>44849.599999999999</v>
      </c>
      <c r="B114" s="34">
        <f t="shared" si="98"/>
        <v>-44.849599999999995</v>
      </c>
      <c r="C114" s="32">
        <v>2.6267</v>
      </c>
      <c r="F114" s="7">
        <f t="shared" ref="F114:G114" si="164">F113+0.515574984454017</f>
        <v>-131.26446293337682</v>
      </c>
      <c r="G114" s="7">
        <f t="shared" si="164"/>
        <v>-131.00667544114981</v>
      </c>
      <c r="H114" s="7">
        <f t="shared" si="107"/>
        <v>2.4268000000000001</v>
      </c>
      <c r="I114" s="7">
        <f t="shared" si="136"/>
        <v>2.3353333333333333</v>
      </c>
      <c r="J114" s="7">
        <f t="shared" si="137"/>
        <v>1.7955611111111109</v>
      </c>
      <c r="K114" s="27">
        <f t="shared" si="116"/>
        <v>3.0061478770177086</v>
      </c>
      <c r="L114" s="42">
        <f t="shared" si="159"/>
        <v>0.35155522414844032</v>
      </c>
      <c r="M114" s="8"/>
      <c r="N114" s="14">
        <f t="shared" si="138"/>
        <v>0.10160926029301533</v>
      </c>
      <c r="O114" s="14">
        <f t="shared" si="101"/>
        <v>1.4930000000000001</v>
      </c>
      <c r="P114" s="19"/>
      <c r="Q114" s="21"/>
      <c r="R114" s="21"/>
      <c r="S114" s="3"/>
      <c r="U114" s="7">
        <f t="shared" si="124"/>
        <v>-16.291241400131263</v>
      </c>
      <c r="V114" s="7">
        <f t="shared" si="125"/>
        <v>-15.517878923450228</v>
      </c>
      <c r="W114" s="7">
        <f t="shared" si="149"/>
        <v>7.1613499999999997</v>
      </c>
      <c r="X114" s="7">
        <f t="shared" si="126"/>
        <v>6.9902083333333325</v>
      </c>
      <c r="Y114" s="7">
        <f t="shared" si="127"/>
        <v>6.7067678333333332</v>
      </c>
      <c r="Z114" s="7">
        <f t="shared" si="109"/>
        <v>4.2261862501228986E-2</v>
      </c>
      <c r="AA114" s="43">
        <f t="shared" si="110"/>
        <v>6.777961873189442E-2</v>
      </c>
      <c r="AB114" s="8"/>
      <c r="AC114" s="14">
        <f t="shared" si="128"/>
        <v>0.21866639205236077</v>
      </c>
      <c r="AD114" s="14">
        <f t="shared" si="103"/>
        <v>1.4450000000000001</v>
      </c>
    </row>
    <row r="115" spans="1:30">
      <c r="A115" s="29">
        <v>45214.3</v>
      </c>
      <c r="B115" s="34">
        <f t="shared" si="98"/>
        <v>-45.214300000000001</v>
      </c>
      <c r="C115" s="32">
        <v>2.3954</v>
      </c>
      <c r="F115" s="7">
        <f t="shared" ref="F115:G115" si="165">F114+0.515574984454017</f>
        <v>-130.7488879489228</v>
      </c>
      <c r="G115" s="7">
        <f t="shared" si="165"/>
        <v>-130.49110045669579</v>
      </c>
      <c r="H115" s="7">
        <f t="shared" si="107"/>
        <v>2.2334000000000001</v>
      </c>
      <c r="I115" s="7">
        <f t="shared" si="136"/>
        <v>2.1550666666666665</v>
      </c>
      <c r="J115" s="7">
        <f t="shared" si="137"/>
        <v>1.7688277777777777</v>
      </c>
      <c r="K115" s="7">
        <f t="shared" si="116"/>
        <v>2.1835867445169277</v>
      </c>
      <c r="L115" s="42">
        <f t="shared" si="159"/>
        <v>0.26264412401182202</v>
      </c>
      <c r="M115" s="8"/>
      <c r="N115" s="14">
        <f t="shared" si="138"/>
        <v>0.71729799810697747</v>
      </c>
      <c r="O115" s="14">
        <f t="shared" si="101"/>
        <v>1.4930000000000001</v>
      </c>
      <c r="P115" s="19"/>
      <c r="Q115" s="21"/>
      <c r="R115" s="21"/>
      <c r="S115" s="3"/>
      <c r="U115" s="7">
        <f t="shared" si="124"/>
        <v>-14.744516446769213</v>
      </c>
      <c r="V115" s="7">
        <f t="shared" si="125"/>
        <v>-13.971153970088178</v>
      </c>
      <c r="W115" s="7">
        <f t="shared" si="149"/>
        <v>4.4605000000000006</v>
      </c>
      <c r="X115" s="7">
        <f t="shared" si="126"/>
        <v>4.3642700000000003</v>
      </c>
      <c r="Y115" s="7">
        <f t="shared" si="127"/>
        <v>5.3705312777777774</v>
      </c>
      <c r="Z115" s="7">
        <f t="shared" si="109"/>
        <v>-0.18736717574693074</v>
      </c>
      <c r="AA115" s="43">
        <f t="shared" si="110"/>
        <v>-0.16944902295668784</v>
      </c>
      <c r="AB115" s="8"/>
      <c r="AC115" s="14">
        <f t="shared" si="128"/>
        <v>-0.45972376717020746</v>
      </c>
      <c r="AD115" s="14">
        <f t="shared" si="103"/>
        <v>1.4450000000000001</v>
      </c>
    </row>
    <row r="116" spans="1:30">
      <c r="A116" s="29">
        <v>45579.1</v>
      </c>
      <c r="B116" s="34">
        <f t="shared" si="98"/>
        <v>-45.579099999999997</v>
      </c>
      <c r="C116" s="32">
        <v>2.1962000000000002</v>
      </c>
      <c r="F116" s="7">
        <f t="shared" ref="F116:G116" si="166">F115+0.515574984454017</f>
        <v>-130.23331296446878</v>
      </c>
      <c r="G116" s="7">
        <f t="shared" si="166"/>
        <v>-129.97552547224177</v>
      </c>
      <c r="H116" s="7">
        <f t="shared" si="107"/>
        <v>1.8050000000000002</v>
      </c>
      <c r="I116" s="7">
        <f t="shared" si="136"/>
        <v>1.8118333333333334</v>
      </c>
      <c r="J116" s="7">
        <f t="shared" si="137"/>
        <v>1.7149944444444443</v>
      </c>
      <c r="K116" s="7">
        <f t="shared" si="116"/>
        <v>0.56466007340483904</v>
      </c>
      <c r="L116" s="42">
        <f t="shared" si="159"/>
        <v>5.2481543510021211E-2</v>
      </c>
      <c r="M116" s="8"/>
      <c r="N116" s="15">
        <f t="shared" si="138"/>
        <v>0.99735503072740694</v>
      </c>
      <c r="O116" s="14">
        <f t="shared" si="101"/>
        <v>1.4930000000000001</v>
      </c>
      <c r="P116" s="19"/>
      <c r="Q116" s="21"/>
      <c r="R116" s="21"/>
      <c r="S116" s="3"/>
      <c r="U116" s="7">
        <f t="shared" ref="U116:U126" si="167">U115+1.54672495336205</f>
        <v>-13.197791493407163</v>
      </c>
      <c r="V116" s="7">
        <f t="shared" ref="V116:V126" si="168">V115+1.54672495336205</f>
        <v>-12.424429016726128</v>
      </c>
      <c r="W116" s="7">
        <f t="shared" si="149"/>
        <v>1.4709599999999998</v>
      </c>
      <c r="X116" s="7">
        <f t="shared" ref="X116:X117" si="169">AVERAGE(W115:W117)</f>
        <v>2.1909462500000001</v>
      </c>
      <c r="Y116" s="7">
        <f t="shared" ref="Y116:Y117" si="170">AVERAGE(W112:W120)</f>
        <v>4.0311955833333322</v>
      </c>
      <c r="Z116" s="7">
        <f t="shared" si="109"/>
        <v>-0.45650212084516595</v>
      </c>
      <c r="AA116" s="43">
        <f t="shared" si="110"/>
        <v>-0.63510577207378116</v>
      </c>
      <c r="AB116" s="8"/>
      <c r="AC116" s="14">
        <f t="shared" ref="AC116:AC126" si="171" xml:space="preserve"> SIN((2*PI()*(V116+AD116)/13.9205245802584) + 2.989911921)</f>
        <v>-0.92300406647328059</v>
      </c>
      <c r="AD116" s="14">
        <f t="shared" si="103"/>
        <v>1.4450000000000001</v>
      </c>
    </row>
    <row r="117" spans="1:30">
      <c r="A117" s="29">
        <v>45943.8</v>
      </c>
      <c r="B117" s="34">
        <f t="shared" si="98"/>
        <v>-45.943800000000003</v>
      </c>
      <c r="C117" s="32">
        <v>2.0438000000000001</v>
      </c>
      <c r="F117" s="7">
        <f t="shared" ref="F117:G117" si="172">F116+0.515574984454017</f>
        <v>-129.71773798001476</v>
      </c>
      <c r="G117" s="7">
        <f t="shared" si="172"/>
        <v>-129.45995048778775</v>
      </c>
      <c r="H117" s="7">
        <f t="shared" si="107"/>
        <v>1.3971</v>
      </c>
      <c r="I117" s="7">
        <f t="shared" si="136"/>
        <v>1.4459166666666665</v>
      </c>
      <c r="J117" s="7">
        <f t="shared" si="137"/>
        <v>1.6284555555555555</v>
      </c>
      <c r="K117" s="7">
        <f t="shared" si="116"/>
        <v>-1.1209325809731108</v>
      </c>
      <c r="L117" s="42">
        <f t="shared" si="159"/>
        <v>-0.14207053718247009</v>
      </c>
      <c r="M117" s="8"/>
      <c r="N117" s="14">
        <f t="shared" si="138"/>
        <v>0.81073856010399736</v>
      </c>
      <c r="O117" s="14">
        <f t="shared" si="101"/>
        <v>1.4930000000000001</v>
      </c>
      <c r="P117" s="19"/>
      <c r="Q117" s="21"/>
      <c r="R117" s="21"/>
      <c r="S117" s="3"/>
      <c r="U117" s="7">
        <f t="shared" si="167"/>
        <v>-11.651066540045113</v>
      </c>
      <c r="V117" s="27">
        <f t="shared" si="168"/>
        <v>-10.877704063364078</v>
      </c>
      <c r="W117" s="7">
        <f t="shared" si="149"/>
        <v>0.64137875</v>
      </c>
      <c r="X117" s="7">
        <f t="shared" si="169"/>
        <v>0.91765183333333322</v>
      </c>
      <c r="Y117" s="7">
        <f t="shared" si="170"/>
        <v>2.8274311388888882</v>
      </c>
      <c r="Z117" s="7">
        <f t="shared" si="109"/>
        <v>-0.67544679666577201</v>
      </c>
      <c r="AA117" s="43">
        <f t="shared" si="110"/>
        <v>-0.7731584896345004</v>
      </c>
      <c r="AB117" s="8"/>
      <c r="AC117" s="14">
        <f t="shared" si="171"/>
        <v>-0.95440050502594209</v>
      </c>
      <c r="AD117" s="14">
        <f t="shared" si="103"/>
        <v>1.4450000000000001</v>
      </c>
    </row>
    <row r="118" spans="1:30">
      <c r="A118" s="29">
        <v>46308.6</v>
      </c>
      <c r="B118" s="34">
        <f t="shared" si="98"/>
        <v>-46.308599999999998</v>
      </c>
      <c r="C118" s="32">
        <v>1.9420999999999999</v>
      </c>
      <c r="F118" s="7">
        <f t="shared" ref="F118:G118" si="173">F117+0.515574984454017</f>
        <v>-129.20216299556074</v>
      </c>
      <c r="G118" s="7">
        <f t="shared" si="173"/>
        <v>-128.94437550333373</v>
      </c>
      <c r="H118" s="7">
        <f t="shared" si="107"/>
        <v>1.13565</v>
      </c>
      <c r="I118" s="7">
        <f t="shared" si="136"/>
        <v>1.1910166666666668</v>
      </c>
      <c r="J118" s="7">
        <f t="shared" si="137"/>
        <v>1.5116333333333332</v>
      </c>
      <c r="K118" s="7">
        <f t="shared" si="116"/>
        <v>-2.1209949502745351</v>
      </c>
      <c r="L118" s="42">
        <f t="shared" si="159"/>
        <v>-0.2487265430329223</v>
      </c>
      <c r="M118" s="8"/>
      <c r="N118" s="14">
        <f t="shared" si="138"/>
        <v>0.24476850685247867</v>
      </c>
      <c r="O118" s="14">
        <f t="shared" si="101"/>
        <v>1.4930000000000001</v>
      </c>
      <c r="P118" s="19"/>
      <c r="Q118" s="21"/>
      <c r="R118" s="21"/>
      <c r="S118" s="3"/>
      <c r="U118" s="7">
        <f t="shared" si="167"/>
        <v>-10.104341586683063</v>
      </c>
      <c r="V118" s="7">
        <f t="shared" si="168"/>
        <v>-9.3309791100020281</v>
      </c>
      <c r="W118" s="7">
        <f t="shared" si="149"/>
        <v>0.64061674999999996</v>
      </c>
      <c r="X118" s="7">
        <f t="shared" ref="X118:X120" si="174">AVERAGE(W117:W119)</f>
        <v>0.66187216666666659</v>
      </c>
      <c r="Y118" s="7">
        <f t="shared" ref="Y118:Y120" si="175">AVERAGE(W114:W122)</f>
        <v>2.01226315625</v>
      </c>
      <c r="Z118" s="7">
        <f t="shared" ref="Z118:Z120" si="176">(X118/Y118)-1</f>
        <v>-0.67108071098408728</v>
      </c>
      <c r="AA118" s="43">
        <f t="shared" ref="AA118:AA120" si="177">(W118/Y118)-1</f>
        <v>-0.68164365182045261</v>
      </c>
      <c r="AB118" s="8"/>
      <c r="AC118" s="14">
        <f t="shared" si="171"/>
        <v>-0.53922234029685523</v>
      </c>
      <c r="AD118" s="14">
        <f t="shared" si="103"/>
        <v>1.4450000000000001</v>
      </c>
    </row>
    <row r="119" spans="1:30">
      <c r="A119" s="29">
        <v>46673.3</v>
      </c>
      <c r="B119" s="34">
        <f t="shared" si="98"/>
        <v>-46.673300000000005</v>
      </c>
      <c r="C119" s="32">
        <v>1.8841000000000001</v>
      </c>
      <c r="F119" s="7">
        <f t="shared" ref="F119:G119" si="178">F118+0.515574984454017</f>
        <v>-128.68658801110672</v>
      </c>
      <c r="G119" s="7">
        <f t="shared" si="178"/>
        <v>-128.42880051887971</v>
      </c>
      <c r="H119" s="7">
        <f t="shared" si="107"/>
        <v>1.0403</v>
      </c>
      <c r="I119" s="7">
        <f t="shared" si="136"/>
        <v>1.0843499999999999</v>
      </c>
      <c r="J119" s="7">
        <f t="shared" si="137"/>
        <v>1.3944166666666669</v>
      </c>
      <c r="K119" s="7">
        <f t="shared" si="116"/>
        <v>-2.2236299527879053</v>
      </c>
      <c r="L119" s="42">
        <f t="shared" si="159"/>
        <v>-0.25395326600131485</v>
      </c>
      <c r="M119" s="8"/>
      <c r="N119" s="14">
        <f t="shared" si="138"/>
        <v>-0.43573145105423439</v>
      </c>
      <c r="O119" s="14">
        <f t="shared" si="101"/>
        <v>1.4930000000000001</v>
      </c>
      <c r="P119" s="19"/>
      <c r="Q119" s="21"/>
      <c r="R119" s="21"/>
      <c r="S119" s="3"/>
      <c r="U119" s="7">
        <f t="shared" si="167"/>
        <v>-8.5576166333210129</v>
      </c>
      <c r="V119" s="7">
        <f t="shared" si="168"/>
        <v>-7.7842541566399781</v>
      </c>
      <c r="W119" s="7">
        <f t="shared" si="149"/>
        <v>0.70362099999999994</v>
      </c>
      <c r="X119" s="7">
        <f t="shared" si="174"/>
        <v>0.64343883333333329</v>
      </c>
      <c r="Y119" s="7">
        <f t="shared" si="175"/>
        <v>1.2766793214285717</v>
      </c>
      <c r="Z119" s="7">
        <f t="shared" si="176"/>
        <v>-0.49600590960199653</v>
      </c>
      <c r="AA119" s="43">
        <f t="shared" si="177"/>
        <v>-0.44886629853715654</v>
      </c>
      <c r="AB119" s="8"/>
      <c r="AC119" s="14">
        <f t="shared" si="171"/>
        <v>0.12826395024591072</v>
      </c>
      <c r="AD119" s="14">
        <f t="shared" si="103"/>
        <v>1.4450000000000001</v>
      </c>
    </row>
    <row r="120" spans="1:30">
      <c r="A120" s="29">
        <v>47038.1</v>
      </c>
      <c r="B120" s="34">
        <f t="shared" si="98"/>
        <v>-47.0381</v>
      </c>
      <c r="C120" s="32">
        <v>1.8747</v>
      </c>
      <c r="F120" s="7">
        <f t="shared" ref="F120:G120" si="179">F119+0.515574984454017</f>
        <v>-128.1710130266527</v>
      </c>
      <c r="G120" s="7">
        <f t="shared" si="179"/>
        <v>-127.91322553442569</v>
      </c>
      <c r="H120" s="7">
        <f t="shared" si="107"/>
        <v>1.0770999999999999</v>
      </c>
      <c r="I120" s="7">
        <f t="shared" si="136"/>
        <v>1.1041166666666666</v>
      </c>
      <c r="J120" s="7">
        <f t="shared" si="137"/>
        <v>1.3084277777777777</v>
      </c>
      <c r="K120" s="7">
        <f t="shared" si="116"/>
        <v>-1.5615008683025</v>
      </c>
      <c r="L120" s="42">
        <f t="shared" si="159"/>
        <v>-0.17679827783132429</v>
      </c>
      <c r="M120" s="8"/>
      <c r="N120" s="14">
        <f t="shared" si="138"/>
        <v>-0.91234782039704077</v>
      </c>
      <c r="O120" s="14">
        <f t="shared" si="101"/>
        <v>1.4930000000000001</v>
      </c>
      <c r="P120" s="19"/>
      <c r="Q120" s="21"/>
      <c r="R120" s="21"/>
      <c r="S120" s="3"/>
      <c r="U120" s="7">
        <f t="shared" si="167"/>
        <v>-7.0108916799589629</v>
      </c>
      <c r="V120" s="7">
        <f t="shared" si="168"/>
        <v>-6.2375292032779281</v>
      </c>
      <c r="W120" s="7">
        <f t="shared" si="149"/>
        <v>0.58607874999999998</v>
      </c>
      <c r="X120" s="7">
        <f t="shared" si="174"/>
        <v>0.57443325000000001</v>
      </c>
      <c r="Y120" s="7">
        <f t="shared" si="175"/>
        <v>0.74604254166666661</v>
      </c>
      <c r="Z120" s="7">
        <f t="shared" si="176"/>
        <v>-0.23002614741418059</v>
      </c>
      <c r="AA120" s="43">
        <f t="shared" si="177"/>
        <v>-0.21441644776624391</v>
      </c>
      <c r="AB120" s="8"/>
      <c r="AC120" s="14">
        <f t="shared" si="171"/>
        <v>0.73573411297359315</v>
      </c>
      <c r="AD120" s="14">
        <f t="shared" si="103"/>
        <v>1.4450000000000001</v>
      </c>
    </row>
    <row r="121" spans="1:30">
      <c r="A121" s="29">
        <v>47402.8</v>
      </c>
      <c r="B121" s="34">
        <f t="shared" si="98"/>
        <v>-47.402800000000006</v>
      </c>
      <c r="C121" s="32">
        <v>1.9266000000000001</v>
      </c>
      <c r="F121" s="7">
        <f t="shared" ref="F121:G121" si="180">F120+0.515574984454017</f>
        <v>-127.65543804219868</v>
      </c>
      <c r="G121" s="7">
        <f t="shared" si="180"/>
        <v>-127.39765054997167</v>
      </c>
      <c r="H121" s="7">
        <f t="shared" si="107"/>
        <v>1.19495</v>
      </c>
      <c r="I121" s="7">
        <f t="shared" si="136"/>
        <v>1.1888166666666666</v>
      </c>
      <c r="J121" s="7">
        <f t="shared" si="137"/>
        <v>1.2736611111111111</v>
      </c>
      <c r="K121" s="7">
        <f t="shared" si="116"/>
        <v>-0.66614614911519321</v>
      </c>
      <c r="L121" s="42">
        <f t="shared" si="159"/>
        <v>-6.1799100580566146E-2</v>
      </c>
      <c r="M121" s="8"/>
      <c r="N121" s="14">
        <f t="shared" si="138"/>
        <v>-0.96206650495946111</v>
      </c>
      <c r="O121" s="14">
        <f t="shared" si="101"/>
        <v>1.4930000000000001</v>
      </c>
      <c r="P121" s="19"/>
      <c r="Q121" s="21"/>
      <c r="R121" s="21"/>
      <c r="S121" s="3"/>
      <c r="U121" s="7">
        <f t="shared" si="167"/>
        <v>-5.4641667265969129</v>
      </c>
      <c r="V121" s="7">
        <f t="shared" si="168"/>
        <v>-4.6908042499158782</v>
      </c>
      <c r="W121" s="7">
        <f t="shared" si="149"/>
        <v>0.43360000000000004</v>
      </c>
      <c r="X121" s="7"/>
      <c r="Y121" s="7"/>
      <c r="Z121" s="7"/>
      <c r="AA121" s="43"/>
      <c r="AB121" s="8"/>
      <c r="AC121" s="14">
        <f t="shared" si="171"/>
        <v>0.99894610746706958</v>
      </c>
      <c r="AD121" s="14">
        <f t="shared" si="103"/>
        <v>1.4450000000000001</v>
      </c>
    </row>
    <row r="122" spans="1:30">
      <c r="A122" s="29">
        <v>47767.5</v>
      </c>
      <c r="B122" s="34">
        <f t="shared" si="98"/>
        <v>-47.767499999999998</v>
      </c>
      <c r="C122" s="32">
        <v>2.0445000000000002</v>
      </c>
      <c r="F122" s="7">
        <f t="shared" ref="F122:G122" si="181">F121+0.515574984454017</f>
        <v>-127.13986305774466</v>
      </c>
      <c r="G122" s="7">
        <f t="shared" si="181"/>
        <v>-126.88207556551765</v>
      </c>
      <c r="H122" s="7">
        <f t="shared" si="107"/>
        <v>1.2944</v>
      </c>
      <c r="I122" s="7">
        <f t="shared" si="136"/>
        <v>1.2870666666666668</v>
      </c>
      <c r="J122" s="7">
        <f t="shared" si="137"/>
        <v>1.2717166666666668</v>
      </c>
      <c r="K122" s="7">
        <f t="shared" si="116"/>
        <v>0.12070298677640423</v>
      </c>
      <c r="L122" s="42">
        <f t="shared" si="159"/>
        <v>1.7836782302137477E-2</v>
      </c>
      <c r="M122" s="8"/>
      <c r="N122" s="14">
        <f t="shared" si="138"/>
        <v>-0.56162357967313803</v>
      </c>
      <c r="O122" s="14">
        <f t="shared" si="101"/>
        <v>1.4930000000000001</v>
      </c>
      <c r="P122" s="19"/>
      <c r="Q122" s="21"/>
      <c r="R122" s="21"/>
      <c r="S122" s="3"/>
      <c r="U122" s="7">
        <f t="shared" si="167"/>
        <v>-3.917441773234863</v>
      </c>
      <c r="V122" s="7">
        <f t="shared" si="168"/>
        <v>-3.1440792965538282</v>
      </c>
      <c r="W122" s="7"/>
      <c r="X122" s="7"/>
      <c r="Y122" s="7"/>
      <c r="Z122" s="7"/>
      <c r="AA122" s="43"/>
      <c r="AB122" s="8"/>
      <c r="AC122" s="14">
        <f t="shared" si="171"/>
        <v>0.79474011622736773</v>
      </c>
      <c r="AD122" s="14">
        <f t="shared" si="103"/>
        <v>1.4450000000000001</v>
      </c>
    </row>
    <row r="123" spans="1:30">
      <c r="A123" s="29">
        <v>48132.3</v>
      </c>
      <c r="B123" s="34">
        <f t="shared" si="98"/>
        <v>-48.132300000000001</v>
      </c>
      <c r="C123" s="32">
        <v>2.206</v>
      </c>
      <c r="F123" s="7">
        <f t="shared" ref="F123:G123" si="182">F122+0.515574984454017</f>
        <v>-126.62428807329064</v>
      </c>
      <c r="G123" s="7">
        <f t="shared" si="182"/>
        <v>-126.36650058106363</v>
      </c>
      <c r="H123" s="7">
        <f t="shared" si="107"/>
        <v>1.37185</v>
      </c>
      <c r="I123" s="7">
        <f t="shared" si="136"/>
        <v>1.3752500000000001</v>
      </c>
      <c r="J123" s="7">
        <f t="shared" si="137"/>
        <v>1.2827666666666668</v>
      </c>
      <c r="K123" s="7">
        <f t="shared" si="116"/>
        <v>0.72096770002338717</v>
      </c>
      <c r="L123" s="42">
        <f t="shared" si="159"/>
        <v>6.9446248993061843E-2</v>
      </c>
      <c r="M123" s="8"/>
      <c r="N123" s="14">
        <f t="shared" si="138"/>
        <v>0.10160926029305042</v>
      </c>
      <c r="O123" s="14">
        <f t="shared" si="101"/>
        <v>1.4930000000000001</v>
      </c>
      <c r="P123" s="19"/>
      <c r="Q123" s="21"/>
      <c r="R123" s="21"/>
      <c r="S123" s="3"/>
      <c r="U123" s="7">
        <f t="shared" si="167"/>
        <v>-2.370716819872813</v>
      </c>
      <c r="V123" s="7">
        <f t="shared" si="168"/>
        <v>-1.5973543431917783</v>
      </c>
      <c r="W123" s="7"/>
      <c r="X123" s="7"/>
      <c r="Y123" s="7"/>
      <c r="Z123" s="7"/>
      <c r="AA123" s="43"/>
      <c r="AB123" s="8"/>
      <c r="AC123" s="14">
        <f t="shared" si="171"/>
        <v>0.21866639205233976</v>
      </c>
      <c r="AD123" s="14">
        <f t="shared" si="103"/>
        <v>1.4450000000000001</v>
      </c>
    </row>
    <row r="124" spans="1:30">
      <c r="A124" s="29">
        <v>48497</v>
      </c>
      <c r="B124" s="34">
        <f t="shared" si="98"/>
        <v>-48.497</v>
      </c>
      <c r="C124" s="32">
        <v>2.3540999999999999</v>
      </c>
      <c r="F124" s="7">
        <f t="shared" ref="F124:G124" si="183">F123+0.515574984454017</f>
        <v>-126.10871308883662</v>
      </c>
      <c r="G124" s="7">
        <f t="shared" si="183"/>
        <v>-125.85092559660961</v>
      </c>
      <c r="H124" s="7">
        <f t="shared" si="107"/>
        <v>1.4595</v>
      </c>
      <c r="I124" s="7">
        <f t="shared" si="136"/>
        <v>1.4411500000000002</v>
      </c>
      <c r="J124" s="7">
        <f t="shared" si="137"/>
        <v>1.2868277777777779</v>
      </c>
      <c r="K124" s="7">
        <f t="shared" si="116"/>
        <v>1.199245344926585</v>
      </c>
      <c r="L124" s="42">
        <f t="shared" si="159"/>
        <v>0.13418440696113176</v>
      </c>
      <c r="M124" s="8"/>
      <c r="N124" s="14">
        <f t="shared" si="138"/>
        <v>0.71729799810700201</v>
      </c>
      <c r="O124" s="14">
        <f t="shared" si="101"/>
        <v>1.4930000000000001</v>
      </c>
      <c r="P124" s="19"/>
      <c r="Q124" s="21"/>
      <c r="R124" s="21"/>
      <c r="S124" s="3"/>
      <c r="U124" s="7">
        <f t="shared" si="167"/>
        <v>-0.82399186651076306</v>
      </c>
      <c r="V124" s="7">
        <f t="shared" si="168"/>
        <v>-5.0629389829728311E-2</v>
      </c>
      <c r="W124" s="7"/>
      <c r="X124" s="7"/>
      <c r="Y124" s="7"/>
      <c r="Z124" s="7"/>
      <c r="AA124" s="43"/>
      <c r="AB124" s="8"/>
      <c r="AC124" s="14">
        <f t="shared" si="171"/>
        <v>-0.45972376717022695</v>
      </c>
      <c r="AD124" s="14">
        <f t="shared" si="103"/>
        <v>1.4450000000000001</v>
      </c>
    </row>
    <row r="125" spans="1:30">
      <c r="A125" s="29">
        <v>48861.599999999999</v>
      </c>
      <c r="B125" s="34">
        <f t="shared" si="98"/>
        <v>-48.861599999999996</v>
      </c>
      <c r="C125" s="32">
        <v>2.4434</v>
      </c>
      <c r="F125" s="7">
        <f t="shared" ref="F125:G125" si="184">F124+0.515574984454017</f>
        <v>-125.5931381043826</v>
      </c>
      <c r="G125" s="7">
        <f t="shared" si="184"/>
        <v>-125.33535061215559</v>
      </c>
      <c r="H125" s="7">
        <f t="shared" si="107"/>
        <v>1.4921</v>
      </c>
      <c r="I125" s="7">
        <f t="shared" si="136"/>
        <v>1.4437333333333333</v>
      </c>
      <c r="J125" s="7">
        <f t="shared" si="137"/>
        <v>1.2794722222222221</v>
      </c>
      <c r="K125" s="27">
        <f t="shared" si="116"/>
        <v>1.2838192831245521</v>
      </c>
      <c r="L125" s="42">
        <f t="shared" si="159"/>
        <v>0.16618397342654312</v>
      </c>
      <c r="M125" s="8"/>
      <c r="N125" s="15">
        <f t="shared" si="138"/>
        <v>0.9973550307274095</v>
      </c>
      <c r="O125" s="14">
        <f t="shared" si="101"/>
        <v>1.4930000000000001</v>
      </c>
      <c r="P125" s="19"/>
      <c r="Q125" s="21"/>
      <c r="R125" s="21"/>
      <c r="S125" s="3"/>
      <c r="U125" s="7">
        <f t="shared" si="167"/>
        <v>0.7227330868512869</v>
      </c>
      <c r="V125" s="7">
        <f t="shared" si="168"/>
        <v>1.4960955635323216</v>
      </c>
      <c r="W125" s="7"/>
      <c r="X125" s="7"/>
      <c r="Y125" s="7"/>
      <c r="Z125" s="7"/>
      <c r="AA125" s="43"/>
      <c r="AB125" s="8"/>
      <c r="AC125" s="14">
        <f t="shared" si="171"/>
        <v>-0.92300406647328903</v>
      </c>
      <c r="AD125" s="14">
        <f t="shared" si="103"/>
        <v>1.4450000000000001</v>
      </c>
    </row>
    <row r="126" spans="1:30">
      <c r="A126" s="29">
        <v>49226.5</v>
      </c>
      <c r="B126" s="34">
        <f t="shared" si="98"/>
        <v>-49.226500000000001</v>
      </c>
      <c r="C126" s="32">
        <v>2.4647999999999999</v>
      </c>
      <c r="F126" s="7">
        <f t="shared" ref="F126:G126" si="185">F125+0.515574984454017</f>
        <v>-125.07756311992858</v>
      </c>
      <c r="G126" s="7">
        <f t="shared" si="185"/>
        <v>-124.81977562770157</v>
      </c>
      <c r="H126" s="7">
        <f t="shared" si="107"/>
        <v>1.3795999999999999</v>
      </c>
      <c r="I126" s="7">
        <f t="shared" si="136"/>
        <v>1.3689333333333333</v>
      </c>
      <c r="J126" s="7">
        <f t="shared" si="137"/>
        <v>1.2572431111111111</v>
      </c>
      <c r="K126" s="7">
        <f t="shared" si="116"/>
        <v>0.88837410390353311</v>
      </c>
      <c r="L126" s="42">
        <f t="shared" si="159"/>
        <v>9.732158228391774E-2</v>
      </c>
      <c r="M126" s="8"/>
      <c r="N126" s="14">
        <f t="shared" si="138"/>
        <v>0.81073856010397671</v>
      </c>
      <c r="O126" s="14">
        <f t="shared" si="101"/>
        <v>1.4930000000000001</v>
      </c>
      <c r="P126" s="19"/>
      <c r="Q126" s="21"/>
      <c r="R126" s="21"/>
      <c r="S126" s="3"/>
      <c r="U126" s="7">
        <f t="shared" si="167"/>
        <v>2.2694580402133369</v>
      </c>
      <c r="V126" s="7">
        <f t="shared" si="168"/>
        <v>3.0428205168943716</v>
      </c>
      <c r="W126" s="7"/>
      <c r="X126" s="7"/>
      <c r="Y126" s="7"/>
      <c r="Z126" s="7"/>
      <c r="AA126" s="43"/>
      <c r="AB126" s="8"/>
      <c r="AC126" s="14">
        <f t="shared" si="171"/>
        <v>-0.95440050502593554</v>
      </c>
      <c r="AD126" s="14">
        <f t="shared" si="103"/>
        <v>1.4450000000000001</v>
      </c>
    </row>
    <row r="127" spans="1:30">
      <c r="A127" s="29">
        <v>49591.1</v>
      </c>
      <c r="B127" s="34">
        <f t="shared" si="98"/>
        <v>-49.591099999999997</v>
      </c>
      <c r="C127" s="32">
        <v>2.4356</v>
      </c>
      <c r="F127" s="7">
        <f t="shared" ref="F127:G127" si="186">F126+0.515574984454017</f>
        <v>-124.56198813547456</v>
      </c>
      <c r="G127" s="7">
        <f t="shared" si="186"/>
        <v>-124.30420064324755</v>
      </c>
      <c r="H127" s="7">
        <f t="shared" si="107"/>
        <v>1.2351000000000001</v>
      </c>
      <c r="I127" s="7">
        <f t="shared" si="136"/>
        <v>1.2305166666666667</v>
      </c>
      <c r="J127" s="7">
        <f t="shared" si="137"/>
        <v>1.223654</v>
      </c>
      <c r="K127" s="7">
        <f t="shared" si="116"/>
        <v>5.6083391764882862E-2</v>
      </c>
      <c r="L127" s="42">
        <f t="shared" si="159"/>
        <v>9.3539513620681802E-3</v>
      </c>
      <c r="M127" s="8"/>
      <c r="N127" s="14">
        <f t="shared" si="138"/>
        <v>0.24476850685244447</v>
      </c>
      <c r="O127" s="14">
        <f t="shared" si="101"/>
        <v>1.4930000000000001</v>
      </c>
      <c r="P127" s="19"/>
      <c r="Q127" s="21"/>
      <c r="R127" s="21"/>
      <c r="S127" s="3"/>
      <c r="U127" s="7"/>
      <c r="V127" s="7"/>
      <c r="W127" s="7"/>
      <c r="X127" s="7"/>
      <c r="Y127" s="7"/>
      <c r="Z127" s="7"/>
      <c r="AA127" s="43"/>
      <c r="AB127" s="8"/>
      <c r="AC127" s="14"/>
      <c r="AD127" s="14"/>
    </row>
    <row r="128" spans="1:30">
      <c r="A128" s="29">
        <v>49955.8</v>
      </c>
      <c r="B128" s="34">
        <f t="shared" si="98"/>
        <v>-49.955800000000004</v>
      </c>
      <c r="C128" s="32">
        <v>2.3864000000000001</v>
      </c>
      <c r="F128" s="7">
        <f t="shared" ref="F128:G128" si="187">F127+0.515574984454017</f>
        <v>-124.04641315102054</v>
      </c>
      <c r="G128" s="7">
        <f t="shared" si="187"/>
        <v>-123.78862565879353</v>
      </c>
      <c r="H128" s="7">
        <f t="shared" si="107"/>
        <v>1.0768499999999999</v>
      </c>
      <c r="I128" s="7">
        <f t="shared" si="136"/>
        <v>1.1076166666666667</v>
      </c>
      <c r="J128" s="7">
        <f t="shared" si="137"/>
        <v>1.1820828888888888</v>
      </c>
      <c r="K128" s="7">
        <f t="shared" si="116"/>
        <v>-0.62995770366168991</v>
      </c>
      <c r="L128" s="42">
        <f t="shared" si="159"/>
        <v>-8.9023273983606765E-2</v>
      </c>
      <c r="M128" s="8"/>
      <c r="N128" s="14">
        <f t="shared" si="138"/>
        <v>-0.43573145105429173</v>
      </c>
      <c r="O128" s="14">
        <f t="shared" si="101"/>
        <v>1.4930000000000001</v>
      </c>
      <c r="P128" s="19"/>
      <c r="Q128" s="21"/>
      <c r="R128" s="21"/>
      <c r="S128" s="3"/>
      <c r="U128" s="7"/>
      <c r="V128" s="7"/>
      <c r="W128" s="7"/>
      <c r="X128" s="7"/>
      <c r="Y128" s="7"/>
      <c r="Z128" s="7"/>
      <c r="AA128" s="43"/>
      <c r="AB128" s="8"/>
      <c r="AC128" s="14"/>
      <c r="AD128" s="14"/>
    </row>
    <row r="129" spans="1:30">
      <c r="A129" s="29">
        <v>50320.6</v>
      </c>
      <c r="B129" s="34">
        <f t="shared" si="98"/>
        <v>-50.320599999999999</v>
      </c>
      <c r="C129" s="32">
        <v>2.3469000000000002</v>
      </c>
      <c r="F129" s="7">
        <f t="shared" ref="F129:G129" si="188">F128+0.515574984454017</f>
        <v>-123.53083816656653</v>
      </c>
      <c r="G129" s="7">
        <f t="shared" si="188"/>
        <v>-123.27305067433952</v>
      </c>
      <c r="H129" s="7">
        <f t="shared" si="107"/>
        <v>1.0108999999999999</v>
      </c>
      <c r="I129" s="7">
        <f t="shared" si="136"/>
        <v>1.0275459999999998</v>
      </c>
      <c r="J129" s="7">
        <f t="shared" si="137"/>
        <v>1.1328662222222221</v>
      </c>
      <c r="K129" s="7">
        <f t="shared" si="116"/>
        <v>-0.92967925211528413</v>
      </c>
      <c r="L129" s="42">
        <f t="shared" si="159"/>
        <v>-0.10766162838095228</v>
      </c>
      <c r="M129" s="8"/>
      <c r="N129" s="14">
        <f t="shared" si="138"/>
        <v>-0.9123478203970552</v>
      </c>
      <c r="O129" s="14">
        <f t="shared" si="101"/>
        <v>1.4930000000000001</v>
      </c>
      <c r="P129" s="19"/>
      <c r="Q129" s="21"/>
      <c r="R129" s="21"/>
      <c r="S129" s="3"/>
      <c r="U129" s="7"/>
      <c r="V129" s="7"/>
      <c r="W129" s="7"/>
      <c r="X129" s="7"/>
      <c r="Y129" s="7"/>
      <c r="Z129" s="7"/>
      <c r="AA129" s="43"/>
      <c r="AB129" s="8"/>
      <c r="AC129" s="14"/>
      <c r="AD129" s="14"/>
    </row>
    <row r="130" spans="1:30">
      <c r="A130" s="29">
        <v>50685.3</v>
      </c>
      <c r="B130" s="34">
        <f t="shared" si="98"/>
        <v>-50.685300000000005</v>
      </c>
      <c r="C130" s="32">
        <v>2.3294999999999999</v>
      </c>
      <c r="F130" s="7">
        <f t="shared" ref="F130:G130" si="189">F129+0.515574984454017</f>
        <v>-123.01526318211251</v>
      </c>
      <c r="G130" s="7">
        <f t="shared" si="189"/>
        <v>-122.7574756898855</v>
      </c>
      <c r="H130" s="7">
        <f t="shared" si="107"/>
        <v>0.99488799999999999</v>
      </c>
      <c r="I130" s="7">
        <f t="shared" si="136"/>
        <v>0.99929533333333331</v>
      </c>
      <c r="J130" s="7">
        <f t="shared" si="137"/>
        <v>1.0795884444444444</v>
      </c>
      <c r="K130" s="7">
        <f t="shared" si="116"/>
        <v>-0.74373814877603528</v>
      </c>
      <c r="L130" s="42">
        <f t="shared" si="159"/>
        <v>-7.8456234762712018E-2</v>
      </c>
      <c r="M130" s="8"/>
      <c r="N130" s="14">
        <f t="shared" si="138"/>
        <v>-0.96206650495945145</v>
      </c>
      <c r="O130" s="14">
        <f t="shared" si="101"/>
        <v>1.4930000000000001</v>
      </c>
      <c r="P130" s="19"/>
      <c r="Q130" s="21"/>
      <c r="R130" s="21"/>
      <c r="S130" s="3"/>
      <c r="U130" s="7"/>
      <c r="V130" s="7"/>
      <c r="W130" s="7"/>
      <c r="X130" s="7"/>
      <c r="Y130" s="7"/>
      <c r="Z130" s="7"/>
      <c r="AA130" s="43"/>
      <c r="AB130" s="8"/>
      <c r="AC130" s="14"/>
      <c r="AD130" s="14"/>
    </row>
    <row r="131" spans="1:30">
      <c r="A131" s="29">
        <v>51050.1</v>
      </c>
      <c r="B131" s="34">
        <f t="shared" ref="B131:B194" si="190">-A131/1000</f>
        <v>-51.0501</v>
      </c>
      <c r="C131" s="32">
        <v>2.331</v>
      </c>
      <c r="F131" s="7">
        <f t="shared" ref="F131:G131" si="191">F130+0.515574984454017</f>
        <v>-122.49968819765849</v>
      </c>
      <c r="G131" s="7">
        <f t="shared" si="191"/>
        <v>-122.24190070543148</v>
      </c>
      <c r="H131" s="7">
        <f t="shared" si="107"/>
        <v>0.99209800000000004</v>
      </c>
      <c r="I131" s="7">
        <f t="shared" si="136"/>
        <v>0.99489866666666671</v>
      </c>
      <c r="J131" s="7">
        <f t="shared" si="137"/>
        <v>1.0296217222222221</v>
      </c>
      <c r="K131" s="7">
        <f t="shared" si="116"/>
        <v>-0.33724089931409962</v>
      </c>
      <c r="L131" s="42">
        <f t="shared" si="159"/>
        <v>-3.6444182763777588E-2</v>
      </c>
      <c r="M131" s="8"/>
      <c r="N131" s="14">
        <f t="shared" si="138"/>
        <v>-0.56162357967313237</v>
      </c>
      <c r="O131" s="14">
        <f t="shared" si="101"/>
        <v>1.4930000000000001</v>
      </c>
      <c r="P131" s="19"/>
      <c r="Q131" s="21"/>
      <c r="R131" s="21"/>
      <c r="S131" s="3"/>
      <c r="U131" s="7"/>
      <c r="V131" s="7"/>
      <c r="W131" s="7"/>
      <c r="X131" s="7"/>
      <c r="Y131" s="7"/>
      <c r="Z131" s="7"/>
      <c r="AA131" s="43"/>
      <c r="AB131" s="8"/>
      <c r="AC131" s="14"/>
      <c r="AD131" s="14"/>
    </row>
    <row r="132" spans="1:30">
      <c r="A132" s="29">
        <v>51414.8</v>
      </c>
      <c r="B132" s="34">
        <f t="shared" si="190"/>
        <v>-51.4148</v>
      </c>
      <c r="C132" s="32">
        <v>2.3458999999999999</v>
      </c>
      <c r="F132" s="7">
        <f t="shared" ref="F132:G132" si="192">F131+0.515574984454017</f>
        <v>-121.98411321320447</v>
      </c>
      <c r="G132" s="7">
        <f t="shared" si="192"/>
        <v>-121.72632572097746</v>
      </c>
      <c r="H132" s="7">
        <f t="shared" si="107"/>
        <v>0.99770999999999999</v>
      </c>
      <c r="I132" s="7">
        <f t="shared" si="136"/>
        <v>1.0021193333333334</v>
      </c>
      <c r="J132" s="7">
        <f t="shared" si="137"/>
        <v>0.98335027777777784</v>
      </c>
      <c r="K132" s="7">
        <f t="shared" si="116"/>
        <v>0.1908684624360979</v>
      </c>
      <c r="L132" s="42">
        <f t="shared" si="159"/>
        <v>1.4602855713503171E-2</v>
      </c>
      <c r="M132" s="8"/>
      <c r="N132" s="14">
        <f t="shared" si="138"/>
        <v>0.1016092602931138</v>
      </c>
      <c r="O132" s="14">
        <f t="shared" ref="O132:O195" si="193">O131</f>
        <v>1.4930000000000001</v>
      </c>
      <c r="P132" s="19"/>
      <c r="Q132" s="21"/>
      <c r="R132" s="21"/>
      <c r="S132" s="3"/>
      <c r="U132" s="7"/>
      <c r="V132" s="7"/>
      <c r="W132" s="7"/>
      <c r="X132" s="7"/>
      <c r="Y132" s="7"/>
      <c r="Z132" s="7"/>
      <c r="AA132" s="43"/>
      <c r="AB132" s="8"/>
      <c r="AC132" s="14"/>
      <c r="AD132" s="14"/>
    </row>
    <row r="133" spans="1:30">
      <c r="A133" s="29">
        <v>51779.6</v>
      </c>
      <c r="B133" s="34">
        <f t="shared" si="190"/>
        <v>-51.779600000000002</v>
      </c>
      <c r="C133" s="32">
        <v>2.3809</v>
      </c>
      <c r="F133" s="7">
        <f t="shared" ref="F133:G133" si="194">F132+0.515574984454017</f>
        <v>-121.46853822875045</v>
      </c>
      <c r="G133" s="7">
        <f t="shared" si="194"/>
        <v>-121.21075073652344</v>
      </c>
      <c r="H133" s="7">
        <f t="shared" si="107"/>
        <v>1.0165500000000001</v>
      </c>
      <c r="I133" s="7">
        <f t="shared" si="136"/>
        <v>1.0089533333333334</v>
      </c>
      <c r="J133" s="7">
        <f t="shared" si="137"/>
        <v>0.94848094444444442</v>
      </c>
      <c r="K133" s="7">
        <f t="shared" si="116"/>
        <v>0.63757094165249217</v>
      </c>
      <c r="L133" s="42">
        <f t="shared" si="159"/>
        <v>7.1766392307887505E-2</v>
      </c>
      <c r="M133" s="8"/>
      <c r="N133" s="14">
        <f t="shared" si="138"/>
        <v>0.71729799810702655</v>
      </c>
      <c r="O133" s="14">
        <f t="shared" si="193"/>
        <v>1.4930000000000001</v>
      </c>
      <c r="P133" s="19"/>
      <c r="Q133" s="21"/>
      <c r="R133" s="21"/>
      <c r="S133" s="3"/>
      <c r="U133" s="7"/>
      <c r="V133" s="7"/>
      <c r="W133" s="7"/>
      <c r="X133" s="7"/>
      <c r="Y133" s="7"/>
      <c r="Z133" s="7"/>
      <c r="AA133" s="43"/>
      <c r="AB133" s="8"/>
      <c r="AC133" s="14"/>
      <c r="AD133" s="14"/>
    </row>
    <row r="134" spans="1:30">
      <c r="A134" s="29">
        <v>52144.3</v>
      </c>
      <c r="B134" s="34">
        <f t="shared" si="190"/>
        <v>-52.144300000000001</v>
      </c>
      <c r="C134" s="32">
        <v>2.4643000000000002</v>
      </c>
      <c r="F134" s="7">
        <f t="shared" ref="F134:G134" si="195">F133+0.515574984454017</f>
        <v>-120.95296324429643</v>
      </c>
      <c r="G134" s="7">
        <f t="shared" si="195"/>
        <v>-120.69517575206942</v>
      </c>
      <c r="H134" s="7">
        <f t="shared" si="107"/>
        <v>1.0125999999999999</v>
      </c>
      <c r="I134" s="7">
        <f t="shared" si="136"/>
        <v>0.98634983333333326</v>
      </c>
      <c r="J134" s="7">
        <f t="shared" si="137"/>
        <v>0.91662311111111117</v>
      </c>
      <c r="K134" s="27">
        <f t="shared" si="116"/>
        <v>0.76069129587732931</v>
      </c>
      <c r="L134" s="42">
        <f t="shared" si="159"/>
        <v>0.10470703577673013</v>
      </c>
      <c r="M134" s="8"/>
      <c r="N134" s="15">
        <f t="shared" si="138"/>
        <v>0.99735503072741205</v>
      </c>
      <c r="O134" s="14">
        <f t="shared" si="193"/>
        <v>1.4930000000000001</v>
      </c>
      <c r="P134" s="19"/>
      <c r="Q134" s="21"/>
      <c r="R134" s="21"/>
      <c r="S134" s="3"/>
      <c r="U134" s="7"/>
      <c r="V134" s="7"/>
      <c r="W134" s="7"/>
      <c r="X134" s="7"/>
      <c r="Y134" s="7"/>
      <c r="Z134" s="7"/>
      <c r="AA134" s="43"/>
      <c r="AB134" s="8"/>
      <c r="AC134" s="14"/>
      <c r="AD134" s="14"/>
    </row>
    <row r="135" spans="1:30">
      <c r="A135" s="29">
        <v>52509</v>
      </c>
      <c r="B135" s="34">
        <f t="shared" si="190"/>
        <v>-52.509</v>
      </c>
      <c r="C135" s="32">
        <v>2.6291000000000002</v>
      </c>
      <c r="F135" s="7">
        <f t="shared" ref="F135:G135" si="196">F134+0.515574984454017</f>
        <v>-120.43738825984241</v>
      </c>
      <c r="G135" s="7">
        <f t="shared" si="196"/>
        <v>-120.1796007676154</v>
      </c>
      <c r="H135" s="7">
        <f t="shared" ref="H135:H198" si="197">AVERAGEIFS(DustFlux,KyrBP,"&gt;"&amp;F135,KyrBP,"&lt;="&amp;F136)</f>
        <v>0.9298995000000001</v>
      </c>
      <c r="I135" s="7">
        <f t="shared" si="136"/>
        <v>0.92038550000000008</v>
      </c>
      <c r="J135" s="7">
        <f t="shared" si="137"/>
        <v>0.88385199999999997</v>
      </c>
      <c r="K135" s="7">
        <f t="shared" si="116"/>
        <v>0.41334408928191735</v>
      </c>
      <c r="L135" s="42">
        <f t="shared" si="159"/>
        <v>5.2098654525871035E-2</v>
      </c>
      <c r="M135" s="8"/>
      <c r="N135" s="14">
        <f t="shared" si="138"/>
        <v>0.81073856010395606</v>
      </c>
      <c r="O135" s="14">
        <f t="shared" si="193"/>
        <v>1.4930000000000001</v>
      </c>
      <c r="P135" s="19"/>
      <c r="Q135" s="21"/>
      <c r="R135" s="21"/>
      <c r="S135" s="3"/>
      <c r="U135" s="7"/>
      <c r="V135" s="7"/>
      <c r="W135" s="7"/>
      <c r="X135" s="7"/>
      <c r="Y135" s="7"/>
      <c r="Z135" s="7"/>
      <c r="AA135" s="43"/>
      <c r="AB135" s="8"/>
      <c r="AC135" s="14"/>
      <c r="AD135" s="14"/>
    </row>
    <row r="136" spans="1:30">
      <c r="A136" s="29">
        <v>52873.599999999999</v>
      </c>
      <c r="B136" s="34">
        <f t="shared" si="190"/>
        <v>-52.873599999999996</v>
      </c>
      <c r="C136" s="32">
        <v>2.9070999999999998</v>
      </c>
      <c r="F136" s="7">
        <f t="shared" ref="F136:G136" si="198">F135+0.515574984454017</f>
        <v>-119.92181327538839</v>
      </c>
      <c r="G136" s="7">
        <f t="shared" si="198"/>
        <v>-119.66402578316138</v>
      </c>
      <c r="H136" s="7">
        <f t="shared" si="197"/>
        <v>0.81865699999999997</v>
      </c>
      <c r="I136" s="7">
        <f t="shared" si="136"/>
        <v>0.83719416666666679</v>
      </c>
      <c r="J136" s="7">
        <f t="shared" si="137"/>
        <v>0.8481467777777778</v>
      </c>
      <c r="K136" s="7">
        <f t="shared" si="116"/>
        <v>-0.12913579816700937</v>
      </c>
      <c r="L136" s="42">
        <f t="shared" si="159"/>
        <v>-3.4769663164957998E-2</v>
      </c>
      <c r="M136" s="8"/>
      <c r="N136" s="14">
        <f t="shared" si="138"/>
        <v>0.24476850685241025</v>
      </c>
      <c r="O136" s="14">
        <f t="shared" si="193"/>
        <v>1.4930000000000001</v>
      </c>
      <c r="P136" s="19"/>
      <c r="Q136" s="21"/>
      <c r="R136" s="21"/>
      <c r="S136" s="3"/>
      <c r="U136" s="7"/>
      <c r="V136" s="7"/>
      <c r="W136" s="7"/>
      <c r="X136" s="7"/>
      <c r="Y136" s="7"/>
      <c r="Z136" s="7"/>
      <c r="AA136" s="43"/>
      <c r="AB136" s="8"/>
      <c r="AC136" s="14"/>
      <c r="AD136" s="14"/>
    </row>
    <row r="137" spans="1:30">
      <c r="A137" s="29">
        <v>53238.5</v>
      </c>
      <c r="B137" s="34">
        <f t="shared" si="190"/>
        <v>-53.238500000000002</v>
      </c>
      <c r="C137" s="32">
        <v>3.3262999999999998</v>
      </c>
      <c r="F137" s="7">
        <f t="shared" ref="F137:G137" si="199">F136+0.515574984454017</f>
        <v>-119.40623829093437</v>
      </c>
      <c r="G137" s="7">
        <f t="shared" si="199"/>
        <v>-119.14845079870736</v>
      </c>
      <c r="H137" s="7">
        <f t="shared" si="197"/>
        <v>0.76302599999999998</v>
      </c>
      <c r="I137" s="7">
        <f t="shared" si="136"/>
        <v>0.76862083333333331</v>
      </c>
      <c r="J137" s="7">
        <f t="shared" si="137"/>
        <v>0.80968055555555551</v>
      </c>
      <c r="K137" s="7">
        <f t="shared" si="116"/>
        <v>-0.50711014288899903</v>
      </c>
      <c r="L137" s="42">
        <f t="shared" si="159"/>
        <v>-5.7620941043278306E-2</v>
      </c>
      <c r="M137" s="8"/>
      <c r="N137" s="14">
        <f t="shared" si="138"/>
        <v>-0.43573145105432348</v>
      </c>
      <c r="O137" s="14">
        <f t="shared" si="193"/>
        <v>1.4930000000000001</v>
      </c>
      <c r="P137" s="19"/>
      <c r="Q137" s="21"/>
      <c r="R137" s="21"/>
      <c r="S137" s="3"/>
      <c r="U137" s="7"/>
      <c r="V137" s="7"/>
      <c r="W137" s="7"/>
      <c r="X137" s="7"/>
      <c r="Y137" s="7"/>
      <c r="Z137" s="7"/>
      <c r="AA137" s="43"/>
      <c r="AB137" s="8"/>
      <c r="AC137" s="14"/>
      <c r="AD137" s="14"/>
    </row>
    <row r="138" spans="1:30">
      <c r="A138" s="29">
        <v>53603.1</v>
      </c>
      <c r="B138" s="34">
        <f t="shared" si="190"/>
        <v>-53.603099999999998</v>
      </c>
      <c r="C138" s="32">
        <v>3.8999000000000001</v>
      </c>
      <c r="F138" s="7">
        <f t="shared" ref="F138:G138" si="200">F137+0.515574984454017</f>
        <v>-118.89066330648035</v>
      </c>
      <c r="G138" s="7">
        <f t="shared" si="200"/>
        <v>-118.63287581425334</v>
      </c>
      <c r="H138" s="7">
        <f t="shared" si="197"/>
        <v>0.72417949999999998</v>
      </c>
      <c r="I138" s="7">
        <f t="shared" si="136"/>
        <v>0.72905116666666669</v>
      </c>
      <c r="J138" s="7">
        <f t="shared" si="137"/>
        <v>0.77015766666666663</v>
      </c>
      <c r="K138" s="7">
        <f t="shared" si="116"/>
        <v>-0.53374135945323697</v>
      </c>
      <c r="L138" s="42">
        <f t="shared" si="159"/>
        <v>-5.969968054160335E-2</v>
      </c>
      <c r="M138" s="8"/>
      <c r="N138" s="14">
        <f t="shared" si="138"/>
        <v>-0.91234782039705808</v>
      </c>
      <c r="O138" s="14">
        <f t="shared" si="193"/>
        <v>1.4930000000000001</v>
      </c>
      <c r="P138" s="19"/>
      <c r="Q138" s="21"/>
      <c r="R138" s="21"/>
      <c r="S138" s="3"/>
      <c r="U138" s="7"/>
      <c r="V138" s="7"/>
      <c r="W138" s="7"/>
      <c r="X138" s="7"/>
      <c r="Y138" s="7"/>
      <c r="Z138" s="7"/>
      <c r="AA138" s="43"/>
      <c r="AB138" s="8"/>
      <c r="AC138" s="14"/>
      <c r="AD138" s="14"/>
    </row>
    <row r="139" spans="1:30">
      <c r="A139" s="29">
        <v>53967.8</v>
      </c>
      <c r="B139" s="34">
        <f t="shared" si="190"/>
        <v>-53.967800000000004</v>
      </c>
      <c r="C139" s="32">
        <v>4.6074000000000002</v>
      </c>
      <c r="F139" s="7">
        <f t="shared" ref="F139:G139" si="201">F138+0.515574984454017</f>
        <v>-118.37508832202633</v>
      </c>
      <c r="G139" s="7">
        <f t="shared" si="201"/>
        <v>-118.11730082979932</v>
      </c>
      <c r="H139" s="7">
        <f t="shared" si="197"/>
        <v>0.69994800000000001</v>
      </c>
      <c r="I139" s="7">
        <f t="shared" si="136"/>
        <v>0.69829283333333336</v>
      </c>
      <c r="J139" s="7">
        <f t="shared" si="137"/>
        <v>0.73409588888888888</v>
      </c>
      <c r="K139" s="7">
        <f t="shared" si="116"/>
        <v>-0.48771633375779055</v>
      </c>
      <c r="L139" s="42">
        <f t="shared" si="159"/>
        <v>-4.6516932468555816E-2</v>
      </c>
      <c r="M139" s="8"/>
      <c r="N139" s="14">
        <f t="shared" si="138"/>
        <v>-0.96206650495944179</v>
      </c>
      <c r="O139" s="14">
        <f t="shared" si="193"/>
        <v>1.4930000000000001</v>
      </c>
      <c r="P139" s="19"/>
      <c r="Q139" s="21"/>
      <c r="R139" s="21"/>
      <c r="S139" s="3"/>
      <c r="U139" s="7"/>
      <c r="V139" s="7"/>
      <c r="W139" s="7"/>
      <c r="X139" s="7"/>
      <c r="Y139" s="7"/>
      <c r="Z139" s="7"/>
      <c r="AA139" s="43"/>
      <c r="AB139" s="8"/>
      <c r="AC139" s="14"/>
      <c r="AD139" s="14"/>
    </row>
    <row r="140" spans="1:30">
      <c r="A140" s="29">
        <v>54332.6</v>
      </c>
      <c r="B140" s="34">
        <f t="shared" si="190"/>
        <v>-54.332599999999999</v>
      </c>
      <c r="C140" s="32">
        <v>5.3578000000000001</v>
      </c>
      <c r="F140" s="7">
        <f t="shared" ref="F140:G140" si="202">F139+0.515574984454017</f>
        <v>-117.85951333757231</v>
      </c>
      <c r="G140" s="7">
        <f t="shared" si="202"/>
        <v>-117.6017258453453</v>
      </c>
      <c r="H140" s="7">
        <f t="shared" si="197"/>
        <v>0.6707510000000001</v>
      </c>
      <c r="I140" s="7">
        <f t="shared" si="136"/>
        <v>0.67407100000000009</v>
      </c>
      <c r="J140" s="7">
        <f t="shared" si="137"/>
        <v>0.70921894444444433</v>
      </c>
      <c r="K140" s="7">
        <f t="shared" ref="K140:K203" si="203">10*((I140/J140)-1)</f>
        <v>-0.4955866551474708</v>
      </c>
      <c r="L140" s="42">
        <f t="shared" ref="L140:L203" si="204">(H140/ J140)-1</f>
        <v>-5.4239871545700868E-2</v>
      </c>
      <c r="M140" s="8"/>
      <c r="N140" s="14">
        <f t="shared" si="138"/>
        <v>-0.56162357967307963</v>
      </c>
      <c r="O140" s="14">
        <f t="shared" si="193"/>
        <v>1.4930000000000001</v>
      </c>
      <c r="P140" s="19"/>
      <c r="Q140" s="21"/>
      <c r="R140" s="21"/>
      <c r="S140" s="3"/>
      <c r="U140" s="7"/>
      <c r="V140" s="7"/>
      <c r="W140" s="7"/>
      <c r="X140" s="7"/>
      <c r="Y140" s="7"/>
      <c r="Z140" s="7"/>
      <c r="AA140" s="43"/>
      <c r="AB140" s="8"/>
      <c r="AC140" s="14"/>
      <c r="AD140" s="14"/>
    </row>
    <row r="141" spans="1:30">
      <c r="A141" s="29">
        <v>54697.3</v>
      </c>
      <c r="B141" s="34">
        <f t="shared" si="190"/>
        <v>-54.697300000000006</v>
      </c>
      <c r="C141" s="32">
        <v>6.0204000000000004</v>
      </c>
      <c r="F141" s="7">
        <f t="shared" ref="F141:G141" si="205">F140+0.515574984454017</f>
        <v>-117.34393835311829</v>
      </c>
      <c r="G141" s="7">
        <f t="shared" si="205"/>
        <v>-117.08615086089128</v>
      </c>
      <c r="H141" s="7">
        <f t="shared" si="197"/>
        <v>0.65151400000000004</v>
      </c>
      <c r="I141" s="7">
        <f t="shared" si="136"/>
        <v>0.66103633333333345</v>
      </c>
      <c r="J141" s="7">
        <f t="shared" si="137"/>
        <v>0.69767594444444425</v>
      </c>
      <c r="K141" s="7">
        <f t="shared" si="203"/>
        <v>-0.52516661070042714</v>
      </c>
      <c r="L141" s="42">
        <f t="shared" si="204"/>
        <v>-6.6165308997721994E-2</v>
      </c>
      <c r="M141" s="8"/>
      <c r="N141" s="14">
        <f t="shared" si="138"/>
        <v>0.1016092602931489</v>
      </c>
      <c r="O141" s="14">
        <f t="shared" si="193"/>
        <v>1.4930000000000001</v>
      </c>
      <c r="P141" s="19"/>
      <c r="Q141" s="21"/>
      <c r="R141" s="21"/>
      <c r="S141" s="3"/>
    </row>
    <row r="142" spans="1:30">
      <c r="A142" s="29">
        <v>55062.1</v>
      </c>
      <c r="B142" s="34">
        <f t="shared" si="190"/>
        <v>-55.062100000000001</v>
      </c>
      <c r="C142" s="32">
        <v>6.4702999999999999</v>
      </c>
      <c r="F142" s="7">
        <f t="shared" ref="F142:G142" si="206">F141+0.515574984454017</f>
        <v>-116.82836336866427</v>
      </c>
      <c r="G142" s="7">
        <f t="shared" si="206"/>
        <v>-116.57057587643726</v>
      </c>
      <c r="H142" s="7">
        <f t="shared" si="197"/>
        <v>0.66084399999999999</v>
      </c>
      <c r="I142" s="7">
        <f t="shared" si="136"/>
        <v>0.66680066666666671</v>
      </c>
      <c r="J142" s="7">
        <f t="shared" si="137"/>
        <v>0.68952205555555557</v>
      </c>
      <c r="K142" s="7">
        <f t="shared" si="203"/>
        <v>-0.32952374337876678</v>
      </c>
      <c r="L142" s="42">
        <f t="shared" si="204"/>
        <v>-4.1591208467507745E-2</v>
      </c>
      <c r="M142" s="8"/>
      <c r="N142" s="14">
        <f t="shared" si="138"/>
        <v>0.71729799810705119</v>
      </c>
      <c r="O142" s="14">
        <f t="shared" si="193"/>
        <v>1.4930000000000001</v>
      </c>
      <c r="P142" s="19"/>
      <c r="Q142" s="21"/>
      <c r="R142" s="21"/>
      <c r="S142" s="3"/>
    </row>
    <row r="143" spans="1:30">
      <c r="A143" s="29">
        <v>55426.8</v>
      </c>
      <c r="B143" s="34">
        <f t="shared" si="190"/>
        <v>-55.4268</v>
      </c>
      <c r="C143" s="32">
        <v>6.6302000000000003</v>
      </c>
      <c r="F143" s="7">
        <f t="shared" ref="F143:G143" si="207">F142+0.515574984454017</f>
        <v>-116.31278838421025</v>
      </c>
      <c r="G143" s="7">
        <f t="shared" si="207"/>
        <v>-116.05500089198324</v>
      </c>
      <c r="H143" s="7">
        <f t="shared" si="197"/>
        <v>0.68804399999999999</v>
      </c>
      <c r="I143" s="7">
        <f t="shared" ref="I143:I206" si="208">AVERAGE(H142:H144)</f>
        <v>0.68496500000000005</v>
      </c>
      <c r="J143" s="7">
        <f t="shared" ref="J143:J206" si="209">AVERAGE(H139:H147)</f>
        <v>0.67773555555555565</v>
      </c>
      <c r="K143" s="7">
        <f t="shared" si="203"/>
        <v>0.10667057947872038</v>
      </c>
      <c r="L143" s="42">
        <f t="shared" si="204"/>
        <v>1.5210127844029531E-2</v>
      </c>
      <c r="M143" s="8"/>
      <c r="N143" s="15">
        <f t="shared" ref="N143:N206" si="210" xml:space="preserve"> SIN((2*PI()*(G143+O143)/4.64017486008615) + 5.828143046)</f>
        <v>0.99735503072741249</v>
      </c>
      <c r="O143" s="14">
        <f t="shared" si="193"/>
        <v>1.4930000000000001</v>
      </c>
      <c r="P143" s="19"/>
      <c r="Q143" s="21"/>
      <c r="R143" s="21"/>
      <c r="S143" s="3"/>
    </row>
    <row r="144" spans="1:30">
      <c r="A144" s="29">
        <v>55791.6</v>
      </c>
      <c r="B144" s="34">
        <f t="shared" si="190"/>
        <v>-55.791599999999995</v>
      </c>
      <c r="C144" s="32">
        <v>6.5206999999999997</v>
      </c>
      <c r="F144" s="7">
        <f t="shared" ref="F144:G144" si="211">F143+0.515574984454017</f>
        <v>-115.79721339975623</v>
      </c>
      <c r="G144" s="7">
        <f t="shared" si="211"/>
        <v>-115.53942590752922</v>
      </c>
      <c r="H144" s="7">
        <f t="shared" si="197"/>
        <v>0.70600700000000005</v>
      </c>
      <c r="I144" s="7">
        <f t="shared" si="208"/>
        <v>0.70294033333333328</v>
      </c>
      <c r="J144" s="7">
        <f t="shared" si="209"/>
        <v>0.65831555555555565</v>
      </c>
      <c r="K144" s="7">
        <f t="shared" si="203"/>
        <v>0.67786303090040967</v>
      </c>
      <c r="L144" s="42">
        <f t="shared" si="204"/>
        <v>7.2444656733346324E-2</v>
      </c>
      <c r="M144" s="8"/>
      <c r="N144" s="14">
        <f t="shared" si="210"/>
        <v>0.81073856010391876</v>
      </c>
      <c r="O144" s="14">
        <f t="shared" si="193"/>
        <v>1.4930000000000001</v>
      </c>
      <c r="P144" s="19"/>
      <c r="Q144" s="21"/>
      <c r="R144" s="21"/>
      <c r="S144" s="3"/>
    </row>
    <row r="145" spans="1:19">
      <c r="A145" s="29">
        <v>56156.3</v>
      </c>
      <c r="B145" s="34">
        <f t="shared" si="190"/>
        <v>-56.156300000000002</v>
      </c>
      <c r="C145" s="32">
        <v>6.2788000000000004</v>
      </c>
      <c r="F145" s="7">
        <f t="shared" ref="F145:G145" si="212">F144+0.515574984454017</f>
        <v>-115.28163841530221</v>
      </c>
      <c r="G145" s="7">
        <f t="shared" si="212"/>
        <v>-115.0238509230752</v>
      </c>
      <c r="H145" s="7">
        <f t="shared" si="197"/>
        <v>0.71476999999999991</v>
      </c>
      <c r="I145" s="7">
        <f t="shared" si="208"/>
        <v>0.70347266666666675</v>
      </c>
      <c r="J145" s="7">
        <f t="shared" si="209"/>
        <v>0.63554155555555569</v>
      </c>
      <c r="K145" s="27">
        <f t="shared" si="203"/>
        <v>1.0688696988779811</v>
      </c>
      <c r="L145" s="42">
        <f t="shared" si="204"/>
        <v>0.12466288593070374</v>
      </c>
      <c r="M145" s="8"/>
      <c r="N145" s="14">
        <f t="shared" si="210"/>
        <v>0.24476850685237606</v>
      </c>
      <c r="O145" s="14">
        <f t="shared" si="193"/>
        <v>1.4930000000000001</v>
      </c>
      <c r="P145" s="19"/>
      <c r="Q145" s="21"/>
      <c r="R145" s="21"/>
      <c r="S145" s="3"/>
    </row>
    <row r="146" spans="1:19">
      <c r="A146" s="29">
        <v>56521</v>
      </c>
      <c r="B146" s="34">
        <f t="shared" si="190"/>
        <v>-56.521000000000001</v>
      </c>
      <c r="C146" s="32">
        <v>6.0338000000000003</v>
      </c>
      <c r="F146" s="7">
        <f t="shared" ref="F146:G146" si="213">F145+0.515574984454017</f>
        <v>-114.76606343084819</v>
      </c>
      <c r="G146" s="7">
        <f t="shared" si="213"/>
        <v>-114.50827593862118</v>
      </c>
      <c r="H146" s="7">
        <f t="shared" si="197"/>
        <v>0.68964099999999995</v>
      </c>
      <c r="I146" s="7">
        <f t="shared" si="208"/>
        <v>0.67417066666666658</v>
      </c>
      <c r="J146" s="7">
        <f t="shared" si="209"/>
        <v>0.60946444444444436</v>
      </c>
      <c r="K146" s="7">
        <f t="shared" si="203"/>
        <v>1.0616898625022331</v>
      </c>
      <c r="L146" s="42">
        <f t="shared" si="204"/>
        <v>0.13155247412117754</v>
      </c>
      <c r="M146" s="8"/>
      <c r="N146" s="14">
        <f t="shared" si="210"/>
        <v>-0.43573145105435523</v>
      </c>
      <c r="O146" s="14">
        <f t="shared" si="193"/>
        <v>1.4930000000000001</v>
      </c>
      <c r="P146" s="19"/>
      <c r="Q146" s="21"/>
      <c r="R146" s="21"/>
      <c r="S146" s="3"/>
    </row>
    <row r="147" spans="1:19">
      <c r="A147" s="29">
        <v>56885.8</v>
      </c>
      <c r="B147" s="34">
        <f t="shared" si="190"/>
        <v>-56.885800000000003</v>
      </c>
      <c r="C147" s="32">
        <v>5.8800999999999997</v>
      </c>
      <c r="F147" s="7">
        <f t="shared" ref="F147:G147" si="214">F146+0.515574984454017</f>
        <v>-114.25048844639417</v>
      </c>
      <c r="G147" s="7">
        <f t="shared" si="214"/>
        <v>-113.99270095416716</v>
      </c>
      <c r="H147" s="7">
        <f t="shared" si="197"/>
        <v>0.61810100000000001</v>
      </c>
      <c r="I147" s="7">
        <f t="shared" si="208"/>
        <v>0.61097000000000001</v>
      </c>
      <c r="J147" s="7">
        <f t="shared" si="209"/>
        <v>0.58378555555555556</v>
      </c>
      <c r="K147" s="7">
        <f t="shared" si="203"/>
        <v>0.46565805175797115</v>
      </c>
      <c r="L147" s="42">
        <f t="shared" si="204"/>
        <v>5.8780906992103255E-2</v>
      </c>
      <c r="M147" s="8"/>
      <c r="N147" s="14">
        <f t="shared" si="210"/>
        <v>-0.91234782039707252</v>
      </c>
      <c r="O147" s="14">
        <f t="shared" si="193"/>
        <v>1.4930000000000001</v>
      </c>
      <c r="P147" s="19"/>
      <c r="Q147" s="21"/>
      <c r="R147" s="21"/>
      <c r="S147" s="3"/>
    </row>
    <row r="148" spans="1:19">
      <c r="A148" s="29">
        <v>57250.5</v>
      </c>
      <c r="B148" s="34">
        <f t="shared" si="190"/>
        <v>-57.250500000000002</v>
      </c>
      <c r="C148" s="32">
        <v>5.8845000000000001</v>
      </c>
      <c r="F148" s="7">
        <f t="shared" ref="F148:G148" si="215">F147+0.515574984454017</f>
        <v>-113.73491346194015</v>
      </c>
      <c r="G148" s="7">
        <f t="shared" si="215"/>
        <v>-113.47712596971314</v>
      </c>
      <c r="H148" s="7">
        <f t="shared" si="197"/>
        <v>0.52516799999999997</v>
      </c>
      <c r="I148" s="7">
        <f t="shared" si="208"/>
        <v>0.53635133333333329</v>
      </c>
      <c r="J148" s="7">
        <f t="shared" si="209"/>
        <v>0.56508066666666668</v>
      </c>
      <c r="K148" s="7">
        <f t="shared" si="203"/>
        <v>-0.50841118849108358</v>
      </c>
      <c r="L148" s="42">
        <f t="shared" si="204"/>
        <v>-7.0631803600901932E-2</v>
      </c>
      <c r="M148" s="8"/>
      <c r="N148" s="14">
        <f t="shared" si="210"/>
        <v>-0.96206650495943224</v>
      </c>
      <c r="O148" s="14">
        <f t="shared" si="193"/>
        <v>1.4930000000000001</v>
      </c>
      <c r="P148" s="19"/>
      <c r="Q148" s="21"/>
      <c r="R148" s="21"/>
      <c r="S148" s="3"/>
    </row>
    <row r="149" spans="1:19">
      <c r="A149" s="29">
        <v>57615.1</v>
      </c>
      <c r="B149" s="34">
        <f t="shared" si="190"/>
        <v>-57.615099999999998</v>
      </c>
      <c r="C149" s="32">
        <v>6.0875000000000004</v>
      </c>
      <c r="F149" s="7">
        <f t="shared" ref="F149:G149" si="216">F148+0.515574984454017</f>
        <v>-113.21933847748613</v>
      </c>
      <c r="G149" s="7">
        <f t="shared" si="216"/>
        <v>-112.96155098525912</v>
      </c>
      <c r="H149" s="7">
        <f t="shared" si="197"/>
        <v>0.465785</v>
      </c>
      <c r="I149" s="7">
        <f t="shared" si="208"/>
        <v>0.46925766666666663</v>
      </c>
      <c r="J149" s="7">
        <f t="shared" si="209"/>
        <v>0.55692288888888886</v>
      </c>
      <c r="K149" s="7">
        <f t="shared" si="203"/>
        <v>-1.5740998255094563</v>
      </c>
      <c r="L149" s="42">
        <f t="shared" si="204"/>
        <v>-0.16364543585327784</v>
      </c>
      <c r="M149" s="8"/>
      <c r="N149" s="14">
        <f t="shared" si="210"/>
        <v>-0.56162357967305043</v>
      </c>
      <c r="O149" s="14">
        <f t="shared" si="193"/>
        <v>1.4930000000000001</v>
      </c>
      <c r="P149" s="19"/>
      <c r="Q149" s="21"/>
      <c r="R149" s="21"/>
      <c r="S149" s="3"/>
    </row>
    <row r="150" spans="1:19">
      <c r="A150" s="29">
        <v>57980</v>
      </c>
      <c r="B150" s="34">
        <f t="shared" si="190"/>
        <v>-57.98</v>
      </c>
      <c r="C150" s="32">
        <v>6.4950999999999999</v>
      </c>
      <c r="F150" s="7">
        <f t="shared" ref="F150:G150" si="217">F149+0.515574984454017</f>
        <v>-112.70376349303211</v>
      </c>
      <c r="G150" s="7">
        <f t="shared" si="217"/>
        <v>-112.4459760008051</v>
      </c>
      <c r="H150" s="7">
        <f t="shared" si="197"/>
        <v>0.41681999999999997</v>
      </c>
      <c r="I150" s="7">
        <f t="shared" si="208"/>
        <v>0.43744633333333333</v>
      </c>
      <c r="J150" s="7">
        <f t="shared" si="209"/>
        <v>0.55840866666666655</v>
      </c>
      <c r="K150" s="7">
        <f t="shared" si="203"/>
        <v>-2.1661972772628868</v>
      </c>
      <c r="L150" s="42">
        <f t="shared" si="204"/>
        <v>-0.25355743046012891</v>
      </c>
      <c r="M150" s="8"/>
      <c r="N150" s="14">
        <f t="shared" si="210"/>
        <v>0.10160926029315573</v>
      </c>
      <c r="O150" s="14">
        <f t="shared" si="193"/>
        <v>1.4930000000000001</v>
      </c>
      <c r="P150" s="19"/>
      <c r="Q150" s="21"/>
      <c r="R150" s="21"/>
      <c r="S150" s="3"/>
    </row>
    <row r="151" spans="1:19">
      <c r="A151" s="29">
        <v>58344.6</v>
      </c>
      <c r="B151" s="34">
        <f t="shared" si="190"/>
        <v>-58.3446</v>
      </c>
      <c r="C151" s="32">
        <v>7.0514000000000001</v>
      </c>
      <c r="F151" s="7">
        <f t="shared" ref="F151:G151" si="218">F150+0.515574984454017</f>
        <v>-112.18818850857809</v>
      </c>
      <c r="G151" s="7">
        <f t="shared" si="218"/>
        <v>-111.93040101635108</v>
      </c>
      <c r="H151" s="7">
        <f t="shared" si="197"/>
        <v>0.429734</v>
      </c>
      <c r="I151" s="7">
        <f t="shared" si="208"/>
        <v>0.45541800000000005</v>
      </c>
      <c r="J151" s="7">
        <f t="shared" si="209"/>
        <v>0.57126711111111106</v>
      </c>
      <c r="K151" s="7">
        <f t="shared" si="203"/>
        <v>-2.0279324480239236</v>
      </c>
      <c r="L151" s="42">
        <f t="shared" si="204"/>
        <v>-0.2477529484164247</v>
      </c>
      <c r="M151" s="8"/>
      <c r="N151" s="14">
        <f t="shared" si="210"/>
        <v>0.71729799810707573</v>
      </c>
      <c r="O151" s="14">
        <f t="shared" si="193"/>
        <v>1.4930000000000001</v>
      </c>
      <c r="P151" s="19"/>
      <c r="Q151" s="21"/>
      <c r="R151" s="21"/>
      <c r="S151" s="3"/>
    </row>
    <row r="152" spans="1:19">
      <c r="A152" s="29">
        <v>58709.3</v>
      </c>
      <c r="B152" s="34">
        <f t="shared" si="190"/>
        <v>-58.709300000000006</v>
      </c>
      <c r="C152" s="32">
        <v>7.6599000000000004</v>
      </c>
      <c r="F152" s="7">
        <f t="shared" ref="F152:G152" si="219">F151+0.515574984454017</f>
        <v>-111.67261352412407</v>
      </c>
      <c r="G152" s="7">
        <f t="shared" si="219"/>
        <v>-111.41482603189706</v>
      </c>
      <c r="H152" s="7">
        <f t="shared" si="197"/>
        <v>0.51969999999999994</v>
      </c>
      <c r="I152" s="7">
        <f t="shared" si="208"/>
        <v>0.5273403333333333</v>
      </c>
      <c r="J152" s="7">
        <f t="shared" si="209"/>
        <v>0.59725644444444448</v>
      </c>
      <c r="K152" s="7">
        <f t="shared" si="203"/>
        <v>-1.1706212927705739</v>
      </c>
      <c r="L152" s="42">
        <f t="shared" si="204"/>
        <v>-0.12985451252281743</v>
      </c>
      <c r="M152" s="8"/>
      <c r="N152" s="15">
        <f t="shared" si="210"/>
        <v>0.99735503072741716</v>
      </c>
      <c r="O152" s="14">
        <f t="shared" si="193"/>
        <v>1.4930000000000001</v>
      </c>
      <c r="P152" s="19"/>
      <c r="Q152" s="21"/>
      <c r="R152" s="21"/>
      <c r="S152" s="3"/>
    </row>
    <row r="153" spans="1:19">
      <c r="A153" s="29">
        <v>59074.1</v>
      </c>
      <c r="B153" s="34">
        <f t="shared" si="190"/>
        <v>-59.074100000000001</v>
      </c>
      <c r="C153" s="32">
        <v>8.2117000000000004</v>
      </c>
      <c r="F153" s="7">
        <f t="shared" ref="F153:G153" si="220">F152+0.515574984454017</f>
        <v>-111.15703853967005</v>
      </c>
      <c r="G153" s="7">
        <f t="shared" si="220"/>
        <v>-110.89925104744304</v>
      </c>
      <c r="H153" s="7">
        <f t="shared" si="197"/>
        <v>0.63258700000000001</v>
      </c>
      <c r="I153" s="7">
        <f t="shared" si="208"/>
        <v>0.6268096666666666</v>
      </c>
      <c r="J153" s="7">
        <f t="shared" si="209"/>
        <v>0.64144616666666665</v>
      </c>
      <c r="K153" s="7">
        <f t="shared" si="203"/>
        <v>-0.228179709546944</v>
      </c>
      <c r="L153" s="42">
        <f t="shared" si="204"/>
        <v>-1.3811239550629906E-2</v>
      </c>
      <c r="M153" s="8"/>
      <c r="N153" s="14">
        <f t="shared" si="210"/>
        <v>0.81073856010389811</v>
      </c>
      <c r="O153" s="14">
        <f t="shared" si="193"/>
        <v>1.4930000000000001</v>
      </c>
      <c r="P153" s="19"/>
      <c r="Q153" s="21"/>
      <c r="R153" s="21"/>
      <c r="S153" s="3"/>
    </row>
    <row r="154" spans="1:19">
      <c r="A154" s="29">
        <v>59438.8</v>
      </c>
      <c r="B154" s="34">
        <f t="shared" si="190"/>
        <v>-59.438800000000001</v>
      </c>
      <c r="C154" s="32">
        <v>8.6195000000000004</v>
      </c>
      <c r="F154" s="7">
        <f t="shared" ref="F154:G154" si="221">F153+0.515574984454017</f>
        <v>-110.64146355521603</v>
      </c>
      <c r="G154" s="7">
        <f t="shared" si="221"/>
        <v>-110.38367606298903</v>
      </c>
      <c r="H154" s="7">
        <f t="shared" si="197"/>
        <v>0.72814200000000007</v>
      </c>
      <c r="I154" s="7">
        <f t="shared" si="208"/>
        <v>0.72203200000000001</v>
      </c>
      <c r="J154" s="7">
        <f t="shared" si="209"/>
        <v>0.69989650000000003</v>
      </c>
      <c r="K154" s="27">
        <f t="shared" si="203"/>
        <v>0.31626819108253823</v>
      </c>
      <c r="L154" s="42">
        <f t="shared" si="204"/>
        <v>4.0356681309307918E-2</v>
      </c>
      <c r="M154" s="8"/>
      <c r="N154" s="14">
        <f t="shared" si="210"/>
        <v>0.24476850685234183</v>
      </c>
      <c r="O154" s="14">
        <f t="shared" si="193"/>
        <v>1.4930000000000001</v>
      </c>
      <c r="P154" s="19"/>
      <c r="Q154" s="21"/>
      <c r="R154" s="21"/>
      <c r="S154" s="3"/>
    </row>
    <row r="155" spans="1:19">
      <c r="A155" s="29">
        <v>59803.6</v>
      </c>
      <c r="B155" s="34">
        <f t="shared" si="190"/>
        <v>-59.803599999999996</v>
      </c>
      <c r="C155" s="32">
        <v>8.8552999999999997</v>
      </c>
      <c r="F155" s="7">
        <f t="shared" ref="F155:G155" si="222">F154+0.515574984454017</f>
        <v>-110.12588857076202</v>
      </c>
      <c r="G155" s="7">
        <f t="shared" si="222"/>
        <v>-109.86810107853501</v>
      </c>
      <c r="H155" s="7">
        <f t="shared" si="197"/>
        <v>0.80536700000000006</v>
      </c>
      <c r="I155" s="7">
        <f t="shared" si="208"/>
        <v>0.79517133333333334</v>
      </c>
      <c r="J155" s="7">
        <f t="shared" si="209"/>
        <v>0.77132761111111092</v>
      </c>
      <c r="K155" s="7">
        <f t="shared" si="203"/>
        <v>0.30912574473867416</v>
      </c>
      <c r="L155" s="42">
        <f t="shared" si="204"/>
        <v>4.4130909354916925E-2</v>
      </c>
      <c r="M155" s="8"/>
      <c r="N155" s="14">
        <f t="shared" si="210"/>
        <v>-0.4357314510543614</v>
      </c>
      <c r="O155" s="14">
        <f t="shared" si="193"/>
        <v>1.4930000000000001</v>
      </c>
      <c r="P155" s="19"/>
      <c r="Q155" s="21"/>
      <c r="R155" s="21"/>
      <c r="S155" s="3"/>
    </row>
    <row r="156" spans="1:19">
      <c r="A156" s="29">
        <v>60168.3</v>
      </c>
      <c r="B156" s="34">
        <f t="shared" si="190"/>
        <v>-60.168300000000002</v>
      </c>
      <c r="C156" s="32">
        <v>8.9547000000000008</v>
      </c>
      <c r="F156" s="7">
        <f t="shared" ref="F156:G156" si="223">F155+0.515574984454017</f>
        <v>-109.610313586308</v>
      </c>
      <c r="G156" s="7">
        <f t="shared" si="223"/>
        <v>-109.35252609408099</v>
      </c>
      <c r="H156" s="7">
        <f t="shared" si="197"/>
        <v>0.85200500000000001</v>
      </c>
      <c r="I156" s="7">
        <f t="shared" si="208"/>
        <v>0.86008249999999997</v>
      </c>
      <c r="J156" s="7">
        <f t="shared" si="209"/>
        <v>0.84903494444444438</v>
      </c>
      <c r="K156" s="7">
        <f t="shared" si="203"/>
        <v>0.13011897363994107</v>
      </c>
      <c r="L156" s="42">
        <f t="shared" si="204"/>
        <v>3.4981546695926902E-3</v>
      </c>
      <c r="M156" s="8"/>
      <c r="N156" s="14">
        <f t="shared" si="210"/>
        <v>-0.91234782039709861</v>
      </c>
      <c r="O156" s="14">
        <f t="shared" si="193"/>
        <v>1.4930000000000001</v>
      </c>
      <c r="P156" s="19"/>
      <c r="Q156" s="21"/>
      <c r="R156" s="21"/>
      <c r="S156" s="3"/>
    </row>
    <row r="157" spans="1:19">
      <c r="A157" s="29">
        <v>60533.1</v>
      </c>
      <c r="B157" s="34">
        <f t="shared" si="190"/>
        <v>-60.533099999999997</v>
      </c>
      <c r="C157" s="32">
        <v>8.9381000000000004</v>
      </c>
      <c r="F157" s="7">
        <f t="shared" ref="F157:G157" si="224">F156+0.515574984454017</f>
        <v>-109.09473860185398</v>
      </c>
      <c r="G157" s="7">
        <f t="shared" si="224"/>
        <v>-108.83695110962697</v>
      </c>
      <c r="H157" s="7">
        <f t="shared" si="197"/>
        <v>0.92287549999999996</v>
      </c>
      <c r="I157" s="7">
        <f t="shared" si="208"/>
        <v>0.92223949999999999</v>
      </c>
      <c r="J157" s="7">
        <f t="shared" si="209"/>
        <v>0.92135716666666667</v>
      </c>
      <c r="K157" s="7">
        <f t="shared" si="203"/>
        <v>9.5764527075359318E-3</v>
      </c>
      <c r="L157" s="42">
        <f t="shared" si="204"/>
        <v>1.6479313216029023E-3</v>
      </c>
      <c r="M157" s="8"/>
      <c r="N157" s="14">
        <f t="shared" si="210"/>
        <v>-0.96206650495942259</v>
      </c>
      <c r="O157" s="14">
        <f t="shared" si="193"/>
        <v>1.4930000000000001</v>
      </c>
      <c r="P157" s="19"/>
      <c r="Q157" s="21"/>
      <c r="R157" s="21"/>
      <c r="S157" s="3"/>
    </row>
    <row r="158" spans="1:19">
      <c r="A158" s="29">
        <v>60897.8</v>
      </c>
      <c r="B158" s="34">
        <f t="shared" si="190"/>
        <v>-60.897800000000004</v>
      </c>
      <c r="C158" s="32">
        <v>8.8079999999999998</v>
      </c>
      <c r="F158" s="7">
        <f t="shared" ref="F158:G158" si="225">F157+0.515574984454017</f>
        <v>-108.57916361739996</v>
      </c>
      <c r="G158" s="7">
        <f t="shared" si="225"/>
        <v>-108.32137612517295</v>
      </c>
      <c r="H158" s="7">
        <f t="shared" si="197"/>
        <v>0.991838</v>
      </c>
      <c r="I158" s="7">
        <f t="shared" si="208"/>
        <v>0.99147116666666657</v>
      </c>
      <c r="J158" s="7">
        <f t="shared" si="209"/>
        <v>0.98408638888888889</v>
      </c>
      <c r="K158" s="7">
        <f t="shared" si="203"/>
        <v>7.5041966448856634E-2</v>
      </c>
      <c r="L158" s="42">
        <f t="shared" si="204"/>
        <v>7.8769620214576008E-3</v>
      </c>
      <c r="M158" s="8"/>
      <c r="N158" s="14">
        <f t="shared" si="210"/>
        <v>-0.56162357967302123</v>
      </c>
      <c r="O158" s="14">
        <f t="shared" si="193"/>
        <v>1.4930000000000001</v>
      </c>
      <c r="P158" s="19"/>
      <c r="Q158" s="21"/>
      <c r="R158" s="21"/>
      <c r="S158" s="3"/>
    </row>
    <row r="159" spans="1:19">
      <c r="A159" s="29">
        <v>61262.5</v>
      </c>
      <c r="B159" s="34">
        <f t="shared" si="190"/>
        <v>-61.262500000000003</v>
      </c>
      <c r="C159" s="32">
        <v>8.5785999999999998</v>
      </c>
      <c r="F159" s="7">
        <f t="shared" ref="F159:G159" si="226">F158+0.515574984454017</f>
        <v>-108.06358863294594</v>
      </c>
      <c r="G159" s="7">
        <f t="shared" si="226"/>
        <v>-107.80580114071893</v>
      </c>
      <c r="H159" s="7">
        <f t="shared" si="197"/>
        <v>1.0596999999999999</v>
      </c>
      <c r="I159" s="7">
        <f t="shared" si="208"/>
        <v>1.0602126666666667</v>
      </c>
      <c r="J159" s="7">
        <f t="shared" si="209"/>
        <v>1.0338039444444442</v>
      </c>
      <c r="K159" s="7">
        <f t="shared" si="203"/>
        <v>0.25545193906581831</v>
      </c>
      <c r="L159" s="42">
        <f t="shared" si="204"/>
        <v>2.5049290723563544E-2</v>
      </c>
      <c r="M159" s="8"/>
      <c r="N159" s="14">
        <f t="shared" si="210"/>
        <v>0.10160926029319083</v>
      </c>
      <c r="O159" s="14">
        <f t="shared" si="193"/>
        <v>1.4930000000000001</v>
      </c>
      <c r="P159" s="19"/>
      <c r="Q159" s="21"/>
      <c r="R159" s="21"/>
      <c r="S159" s="3"/>
    </row>
    <row r="160" spans="1:19">
      <c r="A160" s="29">
        <v>61627.3</v>
      </c>
      <c r="B160" s="34">
        <f t="shared" si="190"/>
        <v>-61.627300000000005</v>
      </c>
      <c r="C160" s="32">
        <v>8.3101000000000003</v>
      </c>
      <c r="F160" s="7">
        <f t="shared" ref="F160:G160" si="227">F159+0.515574984454017</f>
        <v>-107.54801364849192</v>
      </c>
      <c r="G160" s="7">
        <f t="shared" si="227"/>
        <v>-107.29022615626491</v>
      </c>
      <c r="H160" s="7">
        <f t="shared" si="197"/>
        <v>1.1291</v>
      </c>
      <c r="I160" s="7">
        <f t="shared" si="208"/>
        <v>1.1197999999999999</v>
      </c>
      <c r="J160" s="7">
        <f t="shared" si="209"/>
        <v>1.0721798333333334</v>
      </c>
      <c r="K160" s="7">
        <f t="shared" si="203"/>
        <v>0.44414346536083116</v>
      </c>
      <c r="L160" s="42">
        <f t="shared" si="204"/>
        <v>5.308826457750615E-2</v>
      </c>
      <c r="M160" s="8"/>
      <c r="N160" s="14">
        <f t="shared" si="210"/>
        <v>0.71729799810712014</v>
      </c>
      <c r="O160" s="14">
        <f t="shared" si="193"/>
        <v>1.4930000000000001</v>
      </c>
      <c r="P160" s="19"/>
      <c r="Q160" s="21"/>
      <c r="R160" s="21"/>
      <c r="S160" s="3"/>
    </row>
    <row r="161" spans="1:19">
      <c r="A161" s="29">
        <v>61992</v>
      </c>
      <c r="B161" s="34">
        <f t="shared" si="190"/>
        <v>-61.991999999999997</v>
      </c>
      <c r="C161" s="32">
        <v>8.1197999999999997</v>
      </c>
      <c r="F161" s="7">
        <f t="shared" ref="F161:G161" si="228">F160+0.515574984454017</f>
        <v>-107.0324386640379</v>
      </c>
      <c r="G161" s="7">
        <f t="shared" si="228"/>
        <v>-106.77465117181089</v>
      </c>
      <c r="H161" s="7">
        <f t="shared" si="197"/>
        <v>1.1706000000000001</v>
      </c>
      <c r="I161" s="7">
        <f t="shared" si="208"/>
        <v>1.1656166666666667</v>
      </c>
      <c r="J161" s="7">
        <f t="shared" si="209"/>
        <v>1.1112015000000002</v>
      </c>
      <c r="K161" s="27">
        <f t="shared" si="203"/>
        <v>0.48969666317644878</v>
      </c>
      <c r="L161" s="42">
        <f t="shared" si="204"/>
        <v>5.3454301492573464E-2</v>
      </c>
      <c r="M161" s="8"/>
      <c r="N161" s="15">
        <f t="shared" si="210"/>
        <v>0.99735503072741971</v>
      </c>
      <c r="O161" s="14">
        <f t="shared" si="193"/>
        <v>1.4930000000000001</v>
      </c>
      <c r="P161" s="19"/>
      <c r="Q161" s="21"/>
      <c r="R161" s="21"/>
      <c r="S161" s="3"/>
    </row>
    <row r="162" spans="1:19">
      <c r="A162" s="29">
        <v>62356.6</v>
      </c>
      <c r="B162" s="34">
        <f t="shared" si="190"/>
        <v>-62.3566</v>
      </c>
      <c r="C162" s="32">
        <v>8.0855999999999995</v>
      </c>
      <c r="F162" s="7">
        <f t="shared" ref="F162:G162" si="229">F161+0.515574984454017</f>
        <v>-106.51686367958388</v>
      </c>
      <c r="G162" s="7">
        <f t="shared" si="229"/>
        <v>-106.25907618735687</v>
      </c>
      <c r="H162" s="7">
        <f t="shared" si="197"/>
        <v>1.1971500000000002</v>
      </c>
      <c r="I162" s="7">
        <f t="shared" si="208"/>
        <v>1.1811166666666668</v>
      </c>
      <c r="J162" s="7">
        <f t="shared" si="209"/>
        <v>1.1565820000000002</v>
      </c>
      <c r="K162" s="7">
        <f t="shared" si="203"/>
        <v>0.21213080150535468</v>
      </c>
      <c r="L162" s="42">
        <f t="shared" si="204"/>
        <v>3.5075766352925974E-2</v>
      </c>
      <c r="M162" s="8"/>
      <c r="N162" s="14">
        <f t="shared" si="210"/>
        <v>0.810738560103894</v>
      </c>
      <c r="O162" s="14">
        <f t="shared" si="193"/>
        <v>1.4930000000000001</v>
      </c>
      <c r="P162" s="19"/>
      <c r="Q162" s="21"/>
      <c r="R162" s="21"/>
      <c r="S162" s="3"/>
    </row>
    <row r="163" spans="1:19">
      <c r="A163" s="29">
        <v>62721.3</v>
      </c>
      <c r="B163" s="34">
        <f t="shared" si="190"/>
        <v>-62.721299999999999</v>
      </c>
      <c r="C163" s="32">
        <v>8.1637000000000004</v>
      </c>
      <c r="F163" s="7">
        <f t="shared" ref="F163:G163" si="230">F162+0.515574984454017</f>
        <v>-106.00128869512986</v>
      </c>
      <c r="G163" s="7">
        <f t="shared" si="230"/>
        <v>-105.74350120290285</v>
      </c>
      <c r="H163" s="7">
        <f t="shared" si="197"/>
        <v>1.1756</v>
      </c>
      <c r="I163" s="7">
        <f t="shared" si="208"/>
        <v>1.1744999999999999</v>
      </c>
      <c r="J163" s="7">
        <f t="shared" si="209"/>
        <v>1.23305</v>
      </c>
      <c r="K163" s="7">
        <f t="shared" si="203"/>
        <v>-0.47483881432221042</v>
      </c>
      <c r="L163" s="42">
        <f t="shared" si="204"/>
        <v>-4.6591784599164687E-2</v>
      </c>
      <c r="M163" s="8"/>
      <c r="N163" s="14">
        <f t="shared" si="210"/>
        <v>0.24476850685230764</v>
      </c>
      <c r="O163" s="14">
        <f t="shared" si="193"/>
        <v>1.4930000000000001</v>
      </c>
      <c r="P163" s="19"/>
      <c r="Q163" s="21"/>
      <c r="R163" s="21"/>
      <c r="S163" s="3"/>
    </row>
    <row r="164" spans="1:19">
      <c r="A164" s="29">
        <v>63086.1</v>
      </c>
      <c r="B164" s="34">
        <f t="shared" si="190"/>
        <v>-63.086100000000002</v>
      </c>
      <c r="C164" s="32">
        <v>8.1998999999999995</v>
      </c>
      <c r="F164" s="7">
        <f t="shared" ref="F164:G164" si="231">F163+0.515574984454017</f>
        <v>-105.48571371067584</v>
      </c>
      <c r="G164" s="7">
        <f t="shared" si="231"/>
        <v>-105.22792621844883</v>
      </c>
      <c r="H164" s="7">
        <f t="shared" si="197"/>
        <v>1.1507499999999999</v>
      </c>
      <c r="I164" s="7">
        <f t="shared" si="208"/>
        <v>1.1765166666666664</v>
      </c>
      <c r="J164" s="7">
        <f t="shared" si="209"/>
        <v>1.3510833333333332</v>
      </c>
      <c r="K164" s="7">
        <f t="shared" si="203"/>
        <v>-1.2920495898353179</v>
      </c>
      <c r="L164" s="42">
        <f t="shared" si="204"/>
        <v>-0.14827607475482629</v>
      </c>
      <c r="M164" s="8"/>
      <c r="N164" s="14">
        <f t="shared" si="210"/>
        <v>-0.43573145105441874</v>
      </c>
      <c r="O164" s="14">
        <f t="shared" si="193"/>
        <v>1.4930000000000001</v>
      </c>
      <c r="P164" s="19"/>
      <c r="Q164" s="21"/>
      <c r="R164" s="21"/>
      <c r="S164" s="3"/>
    </row>
    <row r="165" spans="1:19">
      <c r="A165" s="29">
        <v>63450.8</v>
      </c>
      <c r="B165" s="34">
        <f t="shared" si="190"/>
        <v>-63.450800000000001</v>
      </c>
      <c r="C165" s="32">
        <v>8.0123999999999995</v>
      </c>
      <c r="F165" s="7">
        <f t="shared" ref="F165:G165" si="232">F164+0.515574984454017</f>
        <v>-104.97013872622182</v>
      </c>
      <c r="G165" s="7">
        <f t="shared" si="232"/>
        <v>-104.71235123399481</v>
      </c>
      <c r="H165" s="7">
        <f t="shared" si="197"/>
        <v>1.2032</v>
      </c>
      <c r="I165" s="7">
        <f t="shared" si="208"/>
        <v>1.2284166666666667</v>
      </c>
      <c r="J165" s="7">
        <f t="shared" si="209"/>
        <v>1.5058888888888891</v>
      </c>
      <c r="K165" s="7">
        <f t="shared" si="203"/>
        <v>-1.8425809783811709</v>
      </c>
      <c r="L165" s="42">
        <f t="shared" si="204"/>
        <v>-0.20100346786689305</v>
      </c>
      <c r="M165" s="8"/>
      <c r="N165" s="14">
        <f t="shared" si="210"/>
        <v>-0.91234782039711304</v>
      </c>
      <c r="O165" s="14">
        <f t="shared" si="193"/>
        <v>1.4930000000000001</v>
      </c>
      <c r="P165" s="19"/>
      <c r="Q165" s="21"/>
      <c r="R165" s="21"/>
      <c r="S165" s="3"/>
    </row>
    <row r="166" spans="1:19">
      <c r="A166" s="29">
        <v>63815.6</v>
      </c>
      <c r="B166" s="34">
        <f t="shared" si="190"/>
        <v>-63.815599999999996</v>
      </c>
      <c r="C166" s="32">
        <v>7.4889000000000001</v>
      </c>
      <c r="F166" s="7">
        <f t="shared" ref="F166:G166" si="233">F165+0.515574984454017</f>
        <v>-104.4545637417678</v>
      </c>
      <c r="G166" s="7">
        <f t="shared" si="233"/>
        <v>-104.19677624954079</v>
      </c>
      <c r="H166" s="7">
        <f t="shared" si="197"/>
        <v>1.3312999999999999</v>
      </c>
      <c r="I166" s="7">
        <f t="shared" si="208"/>
        <v>1.4048499999999999</v>
      </c>
      <c r="J166" s="7">
        <f t="shared" si="209"/>
        <v>1.6840666666666668</v>
      </c>
      <c r="K166" s="7">
        <f t="shared" si="203"/>
        <v>-1.6579905783619031</v>
      </c>
      <c r="L166" s="42">
        <f t="shared" si="204"/>
        <v>-0.20947310082736248</v>
      </c>
      <c r="M166" s="8"/>
      <c r="N166" s="14">
        <f t="shared" si="210"/>
        <v>-0.96206650495941293</v>
      </c>
      <c r="O166" s="14">
        <f t="shared" si="193"/>
        <v>1.4930000000000001</v>
      </c>
      <c r="P166" s="19"/>
      <c r="Q166" s="21"/>
      <c r="R166" s="21"/>
      <c r="S166" s="3"/>
    </row>
    <row r="167" spans="1:19">
      <c r="A167" s="29">
        <v>64180.3</v>
      </c>
      <c r="B167" s="34">
        <f t="shared" si="190"/>
        <v>-64.180300000000003</v>
      </c>
      <c r="C167" s="32">
        <v>6.6604999999999999</v>
      </c>
      <c r="F167" s="7">
        <f t="shared" ref="F167:G167" si="234">F166+0.515574984454017</f>
        <v>-103.93898875731378</v>
      </c>
      <c r="G167" s="7">
        <f t="shared" si="234"/>
        <v>-103.68120126508677</v>
      </c>
      <c r="H167" s="7">
        <f t="shared" si="197"/>
        <v>1.68005</v>
      </c>
      <c r="I167" s="7">
        <f t="shared" si="208"/>
        <v>1.7111166666666666</v>
      </c>
      <c r="J167" s="7">
        <f t="shared" si="209"/>
        <v>1.8606555555555555</v>
      </c>
      <c r="K167" s="7">
        <f t="shared" si="203"/>
        <v>-0.80368926125200746</v>
      </c>
      <c r="L167" s="42">
        <f t="shared" si="204"/>
        <v>-9.7065550373524268E-2</v>
      </c>
      <c r="M167" s="8"/>
      <c r="N167" s="14">
        <f t="shared" si="210"/>
        <v>-0.56162357967301557</v>
      </c>
      <c r="O167" s="14">
        <f t="shared" si="193"/>
        <v>1.4930000000000001</v>
      </c>
      <c r="P167" s="19"/>
      <c r="Q167" s="21"/>
      <c r="R167" s="21"/>
      <c r="S167" s="3"/>
    </row>
    <row r="168" spans="1:19">
      <c r="A168" s="29">
        <v>64545.1</v>
      </c>
      <c r="B168" s="34">
        <f t="shared" si="190"/>
        <v>-64.545100000000005</v>
      </c>
      <c r="C168" s="32">
        <v>5.6466000000000003</v>
      </c>
      <c r="F168" s="7">
        <f t="shared" ref="F168:G168" si="235">F167+0.515574984454017</f>
        <v>-103.42341377285976</v>
      </c>
      <c r="G168" s="7">
        <f t="shared" si="235"/>
        <v>-103.16562628063275</v>
      </c>
      <c r="H168" s="7">
        <f t="shared" si="197"/>
        <v>2.1219999999999999</v>
      </c>
      <c r="I168" s="7">
        <f t="shared" si="208"/>
        <v>2.1081333333333334</v>
      </c>
      <c r="J168" s="7">
        <f t="shared" si="209"/>
        <v>2.0228777777777776</v>
      </c>
      <c r="K168" s="7">
        <f t="shared" si="203"/>
        <v>0.42145678049423596</v>
      </c>
      <c r="L168" s="42">
        <f t="shared" si="204"/>
        <v>4.9000598707012566E-2</v>
      </c>
      <c r="M168" s="8"/>
      <c r="N168" s="14">
        <f t="shared" si="210"/>
        <v>0.10160926029325419</v>
      </c>
      <c r="O168" s="14">
        <f t="shared" si="193"/>
        <v>1.4930000000000001</v>
      </c>
      <c r="P168" s="19"/>
      <c r="Q168" s="21"/>
      <c r="R168" s="21"/>
      <c r="S168" s="3"/>
    </row>
    <row r="169" spans="1:19">
      <c r="A169" s="29">
        <v>64909.8</v>
      </c>
      <c r="B169" s="34">
        <f t="shared" si="190"/>
        <v>-64.909800000000004</v>
      </c>
      <c r="C169" s="32">
        <v>4.5873999999999997</v>
      </c>
      <c r="F169" s="7">
        <f t="shared" ref="F169:G169" si="236">F168+0.515574984454017</f>
        <v>-102.90783878840574</v>
      </c>
      <c r="G169" s="7">
        <f t="shared" si="236"/>
        <v>-102.65005129617873</v>
      </c>
      <c r="H169" s="7">
        <f t="shared" si="197"/>
        <v>2.5223500000000003</v>
      </c>
      <c r="I169" s="7">
        <f t="shared" si="208"/>
        <v>2.4728499999999998</v>
      </c>
      <c r="J169" s="7">
        <f t="shared" si="209"/>
        <v>2.1698277777777779</v>
      </c>
      <c r="K169" s="7">
        <f t="shared" si="203"/>
        <v>1.3965266060542425</v>
      </c>
      <c r="L169" s="42">
        <f t="shared" si="204"/>
        <v>0.16246553105853256</v>
      </c>
      <c r="M169" s="8"/>
      <c r="N169" s="14">
        <f t="shared" si="210"/>
        <v>0.71729799810712491</v>
      </c>
      <c r="O169" s="14">
        <f t="shared" si="193"/>
        <v>1.4930000000000001</v>
      </c>
      <c r="P169" s="19"/>
      <c r="Q169" s="21"/>
      <c r="R169" s="21"/>
      <c r="S169" s="3"/>
    </row>
    <row r="170" spans="1:19">
      <c r="A170" s="29">
        <v>65274.6</v>
      </c>
      <c r="B170" s="34">
        <f t="shared" si="190"/>
        <v>-65.274599999999992</v>
      </c>
      <c r="C170" s="32">
        <v>3.5865</v>
      </c>
      <c r="F170" s="7">
        <f t="shared" ref="F170:G170" si="237">F169+0.515574984454017</f>
        <v>-102.39226380395172</v>
      </c>
      <c r="G170" s="7">
        <f t="shared" si="237"/>
        <v>-102.13447631172471</v>
      </c>
      <c r="H170" s="7">
        <f t="shared" si="197"/>
        <v>2.7742</v>
      </c>
      <c r="I170" s="7">
        <f t="shared" si="208"/>
        <v>2.6943333333333332</v>
      </c>
      <c r="J170" s="7">
        <f t="shared" si="209"/>
        <v>2.2846388888888889</v>
      </c>
      <c r="K170" s="27">
        <f t="shared" si="203"/>
        <v>1.7932568969080931</v>
      </c>
      <c r="L170" s="42">
        <f t="shared" si="204"/>
        <v>0.21428380366457134</v>
      </c>
      <c r="M170" s="8"/>
      <c r="N170" s="15">
        <f t="shared" si="210"/>
        <v>0.99735503072742226</v>
      </c>
      <c r="O170" s="14">
        <f t="shared" si="193"/>
        <v>1.4930000000000001</v>
      </c>
      <c r="P170" s="19"/>
      <c r="Q170" s="21"/>
      <c r="R170" s="21"/>
      <c r="S170" s="3"/>
    </row>
    <row r="171" spans="1:19">
      <c r="A171" s="29">
        <v>65639.199999999997</v>
      </c>
      <c r="B171" s="34">
        <f t="shared" si="190"/>
        <v>-65.639200000000002</v>
      </c>
      <c r="C171" s="32">
        <v>2.7056</v>
      </c>
      <c r="F171" s="7">
        <f t="shared" ref="F171:G171" si="238">F170+0.515574984454017</f>
        <v>-101.8766888194977</v>
      </c>
      <c r="G171" s="7">
        <f t="shared" si="238"/>
        <v>-101.61890132727069</v>
      </c>
      <c r="H171" s="7">
        <f t="shared" si="197"/>
        <v>2.7864500000000003</v>
      </c>
      <c r="I171" s="7">
        <f t="shared" si="208"/>
        <v>2.7320833333333336</v>
      </c>
      <c r="J171" s="7">
        <f t="shared" si="209"/>
        <v>2.3653833333333334</v>
      </c>
      <c r="K171" s="7">
        <f t="shared" si="203"/>
        <v>1.5502772630229078</v>
      </c>
      <c r="L171" s="42">
        <f t="shared" si="204"/>
        <v>0.17801202060272137</v>
      </c>
      <c r="M171" s="8"/>
      <c r="N171" s="14">
        <f t="shared" si="210"/>
        <v>0.81073856010387335</v>
      </c>
      <c r="O171" s="14">
        <f t="shared" si="193"/>
        <v>1.4930000000000001</v>
      </c>
      <c r="P171" s="19"/>
      <c r="Q171" s="21"/>
      <c r="R171" s="21"/>
      <c r="S171" s="3"/>
    </row>
    <row r="172" spans="1:19">
      <c r="A172" s="29">
        <v>66004</v>
      </c>
      <c r="B172" s="34">
        <f t="shared" si="190"/>
        <v>-66.004000000000005</v>
      </c>
      <c r="C172" s="32">
        <v>1.9906999999999999</v>
      </c>
      <c r="F172" s="7">
        <f t="shared" ref="F172:G172" si="239">F171+0.515574984454017</f>
        <v>-101.36111383504368</v>
      </c>
      <c r="G172" s="7">
        <f t="shared" si="239"/>
        <v>-101.10332634281667</v>
      </c>
      <c r="H172" s="7">
        <f t="shared" si="197"/>
        <v>2.6356000000000002</v>
      </c>
      <c r="I172" s="7">
        <f t="shared" si="208"/>
        <v>2.6317833333333334</v>
      </c>
      <c r="J172" s="7">
        <f t="shared" si="209"/>
        <v>2.3951333333333333</v>
      </c>
      <c r="K172" s="7">
        <f t="shared" si="203"/>
        <v>0.98804520277228747</v>
      </c>
      <c r="L172" s="42">
        <f t="shared" si="204"/>
        <v>0.10039802933726727</v>
      </c>
      <c r="M172" s="8"/>
      <c r="N172" s="14">
        <f t="shared" si="210"/>
        <v>0.24476850685224585</v>
      </c>
      <c r="O172" s="14">
        <f t="shared" si="193"/>
        <v>1.4930000000000001</v>
      </c>
      <c r="P172" s="19"/>
      <c r="Q172" s="21"/>
      <c r="R172" s="21"/>
      <c r="S172" s="3"/>
    </row>
    <row r="173" spans="1:19">
      <c r="A173" s="29">
        <v>66368.7</v>
      </c>
      <c r="B173" s="34">
        <f t="shared" si="190"/>
        <v>-66.368700000000004</v>
      </c>
      <c r="C173" s="32">
        <v>1.4812000000000001</v>
      </c>
      <c r="F173" s="7">
        <f t="shared" ref="F173:G173" si="240">F172+0.515574984454017</f>
        <v>-100.84553885058966</v>
      </c>
      <c r="G173" s="7">
        <f t="shared" si="240"/>
        <v>-100.58775135836265</v>
      </c>
      <c r="H173" s="7">
        <f t="shared" si="197"/>
        <v>2.4733000000000001</v>
      </c>
      <c r="I173" s="7">
        <f t="shared" si="208"/>
        <v>2.4484666666666666</v>
      </c>
      <c r="J173" s="7">
        <f t="shared" si="209"/>
        <v>2.3649222222222224</v>
      </c>
      <c r="K173" s="7">
        <f t="shared" si="203"/>
        <v>0.35326508271354751</v>
      </c>
      <c r="L173" s="42">
        <f t="shared" si="204"/>
        <v>4.5827205968718587E-2</v>
      </c>
      <c r="M173" s="8"/>
      <c r="N173" s="14">
        <f t="shared" si="210"/>
        <v>-0.43573145105445049</v>
      </c>
      <c r="O173" s="14">
        <f t="shared" si="193"/>
        <v>1.4930000000000001</v>
      </c>
      <c r="P173" s="19"/>
      <c r="Q173" s="21"/>
      <c r="R173" s="21"/>
      <c r="S173" s="3"/>
    </row>
    <row r="174" spans="1:19">
      <c r="A174" s="29">
        <v>66733.5</v>
      </c>
      <c r="B174" s="34">
        <f t="shared" si="190"/>
        <v>-66.733500000000006</v>
      </c>
      <c r="C174" s="32">
        <v>1.1729000000000001</v>
      </c>
      <c r="F174" s="7">
        <f t="shared" ref="F174:G174" si="241">F173+0.515574984454017</f>
        <v>-100.32996386613564</v>
      </c>
      <c r="G174" s="7">
        <f t="shared" si="241"/>
        <v>-100.07217637390863</v>
      </c>
      <c r="H174" s="7">
        <f t="shared" si="197"/>
        <v>2.2364999999999999</v>
      </c>
      <c r="I174" s="7">
        <f t="shared" si="208"/>
        <v>2.2559333333333331</v>
      </c>
      <c r="J174" s="7">
        <f t="shared" si="209"/>
        <v>2.2807500000000003</v>
      </c>
      <c r="K174" s="7">
        <f t="shared" si="203"/>
        <v>-0.10880923672768716</v>
      </c>
      <c r="L174" s="42">
        <f t="shared" si="204"/>
        <v>-1.9401512660309206E-2</v>
      </c>
      <c r="M174" s="8"/>
      <c r="N174" s="14">
        <f t="shared" si="210"/>
        <v>-0.91234782039711004</v>
      </c>
      <c r="O174" s="14">
        <f t="shared" si="193"/>
        <v>1.4930000000000001</v>
      </c>
      <c r="P174" s="19"/>
      <c r="Q174" s="21"/>
      <c r="R174" s="21"/>
      <c r="S174" s="3"/>
    </row>
    <row r="175" spans="1:19">
      <c r="A175" s="29">
        <v>67098.2</v>
      </c>
      <c r="B175" s="34">
        <f t="shared" si="190"/>
        <v>-67.098199999999991</v>
      </c>
      <c r="C175" s="32">
        <v>1.0315000000000001</v>
      </c>
      <c r="F175" s="7">
        <f t="shared" ref="F175:G175" si="242">F174+0.515574984454017</f>
        <v>-99.814388881681623</v>
      </c>
      <c r="G175" s="7">
        <f t="shared" si="242"/>
        <v>-99.556601389454613</v>
      </c>
      <c r="H175" s="7">
        <f t="shared" si="197"/>
        <v>2.0579999999999998</v>
      </c>
      <c r="I175" s="7">
        <f t="shared" si="208"/>
        <v>2.0807666666666664</v>
      </c>
      <c r="J175" s="7">
        <f t="shared" si="209"/>
        <v>2.1465722222222223</v>
      </c>
      <c r="K175" s="7">
        <f t="shared" si="203"/>
        <v>-0.30656110646690049</v>
      </c>
      <c r="L175" s="42">
        <f t="shared" si="204"/>
        <v>-4.1262167331378552E-2</v>
      </c>
      <c r="M175" s="8"/>
      <c r="N175" s="14">
        <f t="shared" si="210"/>
        <v>-0.96206650495940726</v>
      </c>
      <c r="O175" s="14">
        <f t="shared" si="193"/>
        <v>1.4930000000000001</v>
      </c>
      <c r="P175" s="19"/>
      <c r="Q175" s="21"/>
      <c r="R175" s="21"/>
      <c r="S175" s="3"/>
    </row>
    <row r="176" spans="1:19">
      <c r="A176" s="29">
        <v>67462.7</v>
      </c>
      <c r="B176" s="34">
        <f t="shared" si="190"/>
        <v>-67.462699999999998</v>
      </c>
      <c r="C176" s="32">
        <v>1.0133000000000001</v>
      </c>
      <c r="F176" s="7">
        <f t="shared" ref="F176:G176" si="243">F175+0.515574984454017</f>
        <v>-99.298813897227603</v>
      </c>
      <c r="G176" s="7">
        <f t="shared" si="243"/>
        <v>-99.041026405000594</v>
      </c>
      <c r="H176" s="7">
        <f t="shared" si="197"/>
        <v>1.9478</v>
      </c>
      <c r="I176" s="7">
        <f t="shared" si="208"/>
        <v>1.9519666666666666</v>
      </c>
      <c r="J176" s="7">
        <f t="shared" si="209"/>
        <v>1.9820111111111107</v>
      </c>
      <c r="K176" s="7">
        <f t="shared" si="203"/>
        <v>-0.15158565093815857</v>
      </c>
      <c r="L176" s="42">
        <f t="shared" si="204"/>
        <v>-1.7260806924504157E-2</v>
      </c>
      <c r="M176" s="8"/>
      <c r="N176" s="14">
        <f t="shared" si="210"/>
        <v>-0.5616235796729746</v>
      </c>
      <c r="O176" s="14">
        <f t="shared" si="193"/>
        <v>1.4930000000000001</v>
      </c>
      <c r="P176" s="19"/>
      <c r="Q176" s="21"/>
      <c r="R176" s="21"/>
      <c r="S176" s="3"/>
    </row>
    <row r="177" spans="1:19">
      <c r="A177" s="29">
        <v>67827.7</v>
      </c>
      <c r="B177" s="34">
        <f t="shared" si="190"/>
        <v>-67.827699999999993</v>
      </c>
      <c r="C177" s="32">
        <v>1.0761000000000001</v>
      </c>
      <c r="F177" s="7">
        <f t="shared" ref="F177:G177" si="244">F176+0.515574984454017</f>
        <v>-98.783238912773584</v>
      </c>
      <c r="G177" s="7">
        <f t="shared" si="244"/>
        <v>-98.525451420546574</v>
      </c>
      <c r="H177" s="7">
        <f t="shared" si="197"/>
        <v>1.8501000000000001</v>
      </c>
      <c r="I177" s="7">
        <f t="shared" si="208"/>
        <v>1.8542333333333334</v>
      </c>
      <c r="J177" s="7">
        <f t="shared" si="209"/>
        <v>1.8060752222222218</v>
      </c>
      <c r="K177" s="7">
        <f t="shared" si="203"/>
        <v>0.26664510159137844</v>
      </c>
      <c r="L177" s="42">
        <f t="shared" si="204"/>
        <v>2.4375938076161452E-2</v>
      </c>
      <c r="M177" s="8"/>
      <c r="N177" s="14">
        <f t="shared" si="210"/>
        <v>0.10160926029327516</v>
      </c>
      <c r="O177" s="14">
        <f t="shared" si="193"/>
        <v>1.4930000000000001</v>
      </c>
      <c r="P177" s="19"/>
      <c r="Q177" s="21"/>
      <c r="R177" s="21"/>
      <c r="S177" s="3"/>
    </row>
    <row r="178" spans="1:19">
      <c r="A178" s="29">
        <v>68192.2</v>
      </c>
      <c r="B178" s="34">
        <f t="shared" si="190"/>
        <v>-68.1922</v>
      </c>
      <c r="C178" s="32">
        <v>1.1870000000000001</v>
      </c>
      <c r="F178" s="7">
        <f t="shared" ref="F178:G178" si="245">F177+0.515574984454017</f>
        <v>-98.267663928319564</v>
      </c>
      <c r="G178" s="7">
        <f t="shared" si="245"/>
        <v>-98.009876436092554</v>
      </c>
      <c r="H178" s="7">
        <f t="shared" si="197"/>
        <v>1.7647999999999999</v>
      </c>
      <c r="I178" s="7">
        <f t="shared" si="208"/>
        <v>1.7271666666666665</v>
      </c>
      <c r="J178" s="7">
        <f t="shared" si="209"/>
        <v>1.6280692222222219</v>
      </c>
      <c r="K178" s="27">
        <f t="shared" si="203"/>
        <v>0.60868078022617622</v>
      </c>
      <c r="L178" s="42">
        <f t="shared" si="204"/>
        <v>8.3983393280506968E-2</v>
      </c>
      <c r="M178" s="8"/>
      <c r="N178" s="14">
        <f t="shared" si="210"/>
        <v>0.71729799810713957</v>
      </c>
      <c r="O178" s="14">
        <f t="shared" si="193"/>
        <v>1.4930000000000001</v>
      </c>
      <c r="P178" s="19"/>
      <c r="Q178" s="21"/>
      <c r="R178" s="21"/>
      <c r="S178" s="3"/>
    </row>
    <row r="179" spans="1:19">
      <c r="A179" s="29">
        <v>68557.100000000006</v>
      </c>
      <c r="B179" s="34">
        <f t="shared" si="190"/>
        <v>-68.557100000000005</v>
      </c>
      <c r="C179" s="32">
        <v>1.3237000000000001</v>
      </c>
      <c r="F179" s="7">
        <f t="shared" ref="F179:G179" si="246">F178+0.515574984454017</f>
        <v>-97.752088943865544</v>
      </c>
      <c r="G179" s="7">
        <f t="shared" si="246"/>
        <v>-97.494301451638535</v>
      </c>
      <c r="H179" s="7">
        <f t="shared" si="197"/>
        <v>1.5666</v>
      </c>
      <c r="I179" s="7">
        <f t="shared" si="208"/>
        <v>1.5456000000000001</v>
      </c>
      <c r="J179" s="7">
        <f t="shared" si="209"/>
        <v>1.465669388888889</v>
      </c>
      <c r="K179" s="7">
        <f t="shared" si="203"/>
        <v>0.54535225827228251</v>
      </c>
      <c r="L179" s="42">
        <f t="shared" si="204"/>
        <v>6.8863150091184933E-2</v>
      </c>
      <c r="M179" s="8"/>
      <c r="N179" s="15">
        <f t="shared" si="210"/>
        <v>0.99735503072742171</v>
      </c>
      <c r="O179" s="14">
        <f t="shared" si="193"/>
        <v>1.4930000000000001</v>
      </c>
      <c r="P179" s="19"/>
      <c r="Q179" s="21"/>
      <c r="R179" s="21"/>
      <c r="S179" s="3"/>
    </row>
    <row r="180" spans="1:19">
      <c r="A180" s="29">
        <v>68921.7</v>
      </c>
      <c r="B180" s="34">
        <f t="shared" si="190"/>
        <v>-68.921700000000001</v>
      </c>
      <c r="C180" s="32">
        <v>1.4480999999999999</v>
      </c>
      <c r="F180" s="7">
        <f t="shared" ref="F180:G180" si="247">F179+0.515574984454017</f>
        <v>-97.236513959411525</v>
      </c>
      <c r="G180" s="7">
        <f t="shared" si="247"/>
        <v>-96.978726467184515</v>
      </c>
      <c r="H180" s="7">
        <f t="shared" si="197"/>
        <v>1.3053999999999999</v>
      </c>
      <c r="I180" s="7">
        <f t="shared" si="208"/>
        <v>1.3080589999999999</v>
      </c>
      <c r="J180" s="7">
        <f t="shared" si="209"/>
        <v>1.3170959444444446</v>
      </c>
      <c r="K180" s="7">
        <f t="shared" si="203"/>
        <v>-6.8612651056765284E-2</v>
      </c>
      <c r="L180" s="42">
        <f t="shared" si="204"/>
        <v>-8.8801005680554379E-3</v>
      </c>
      <c r="M180" s="8"/>
      <c r="N180" s="14">
        <f t="shared" si="210"/>
        <v>0.81073856010384437</v>
      </c>
      <c r="O180" s="14">
        <f t="shared" si="193"/>
        <v>1.4930000000000001</v>
      </c>
      <c r="P180" s="19"/>
      <c r="Q180" s="21"/>
      <c r="R180" s="21"/>
      <c r="S180" s="3"/>
    </row>
    <row r="181" spans="1:19">
      <c r="A181" s="29">
        <v>69286.600000000006</v>
      </c>
      <c r="B181" s="34">
        <f t="shared" si="190"/>
        <v>-69.286600000000007</v>
      </c>
      <c r="C181" s="32">
        <v>1.5201</v>
      </c>
      <c r="F181" s="7">
        <f t="shared" ref="F181:G181" si="248">F180+0.515574984454017</f>
        <v>-96.720938974957505</v>
      </c>
      <c r="G181" s="7">
        <f t="shared" si="248"/>
        <v>-96.463151482730495</v>
      </c>
      <c r="H181" s="7">
        <f t="shared" si="197"/>
        <v>1.0521769999999999</v>
      </c>
      <c r="I181" s="7">
        <f t="shared" si="208"/>
        <v>1.0762743333333333</v>
      </c>
      <c r="J181" s="7">
        <f t="shared" si="209"/>
        <v>1.1794840555555555</v>
      </c>
      <c r="K181" s="7">
        <f t="shared" si="203"/>
        <v>-0.87504126686654304</v>
      </c>
      <c r="L181" s="42">
        <f t="shared" si="204"/>
        <v>-0.10793452862369723</v>
      </c>
      <c r="M181" s="8"/>
      <c r="N181" s="14">
        <f t="shared" si="210"/>
        <v>0.24476850685225299</v>
      </c>
      <c r="O181" s="14">
        <f t="shared" si="193"/>
        <v>1.4930000000000001</v>
      </c>
      <c r="P181" s="19"/>
      <c r="Q181" s="21"/>
      <c r="R181" s="21"/>
      <c r="S181" s="3"/>
    </row>
    <row r="182" spans="1:19">
      <c r="A182" s="29">
        <v>69651.199999999997</v>
      </c>
      <c r="B182" s="34">
        <f t="shared" si="190"/>
        <v>-69.651200000000003</v>
      </c>
      <c r="C182" s="32">
        <v>1.5181</v>
      </c>
      <c r="F182" s="7">
        <f t="shared" ref="F182:G182" si="249">F181+0.515574984454017</f>
        <v>-96.205363990503486</v>
      </c>
      <c r="G182" s="7">
        <f t="shared" si="249"/>
        <v>-95.947576498276476</v>
      </c>
      <c r="H182" s="7">
        <f t="shared" si="197"/>
        <v>0.87124599999999996</v>
      </c>
      <c r="I182" s="7">
        <f t="shared" si="208"/>
        <v>0.8994415</v>
      </c>
      <c r="J182" s="7">
        <f t="shared" si="209"/>
        <v>1.0558240555555554</v>
      </c>
      <c r="K182" s="7">
        <f t="shared" si="203"/>
        <v>-1.4811421915677958</v>
      </c>
      <c r="L182" s="42">
        <f t="shared" si="204"/>
        <v>-0.17481895263168046</v>
      </c>
      <c r="M182" s="8"/>
      <c r="N182" s="14">
        <f t="shared" si="210"/>
        <v>-0.43573145105446948</v>
      </c>
      <c r="O182" s="14">
        <f t="shared" si="193"/>
        <v>1.4930000000000001</v>
      </c>
      <c r="P182" s="19"/>
      <c r="Q182" s="21"/>
      <c r="R182" s="21"/>
      <c r="S182" s="3"/>
    </row>
    <row r="183" spans="1:19">
      <c r="A183" s="29">
        <v>70016</v>
      </c>
      <c r="B183" s="34">
        <f t="shared" si="190"/>
        <v>-70.016000000000005</v>
      </c>
      <c r="C183" s="32">
        <v>1.4499</v>
      </c>
      <c r="F183" s="7">
        <f t="shared" ref="F183:G183" si="250">F182+0.515574984454017</f>
        <v>-95.689789006049466</v>
      </c>
      <c r="G183" s="7">
        <f t="shared" si="250"/>
        <v>-95.432001513822456</v>
      </c>
      <c r="H183" s="7">
        <f t="shared" si="197"/>
        <v>0.77490149999999991</v>
      </c>
      <c r="I183" s="7">
        <f t="shared" si="208"/>
        <v>0.78899549999999996</v>
      </c>
      <c r="J183" s="7">
        <f t="shared" si="209"/>
        <v>0.95090483333333331</v>
      </c>
      <c r="K183" s="7">
        <f t="shared" si="203"/>
        <v>-1.702687037206142</v>
      </c>
      <c r="L183" s="42">
        <f t="shared" si="204"/>
        <v>-0.18509037620133395</v>
      </c>
      <c r="M183" s="8"/>
      <c r="N183" s="14">
        <f t="shared" si="210"/>
        <v>-0.91234782039713025</v>
      </c>
      <c r="O183" s="14">
        <f t="shared" si="193"/>
        <v>1.4930000000000001</v>
      </c>
      <c r="P183" s="19"/>
      <c r="Q183" s="21"/>
      <c r="R183" s="21"/>
      <c r="S183" s="3"/>
    </row>
    <row r="184" spans="1:19">
      <c r="A184" s="29">
        <v>70380.7</v>
      </c>
      <c r="B184" s="34">
        <f t="shared" si="190"/>
        <v>-70.38069999999999</v>
      </c>
      <c r="C184" s="32">
        <v>1.3463000000000001</v>
      </c>
      <c r="F184" s="7">
        <f t="shared" ref="F184:G184" si="251">F183+0.515574984454017</f>
        <v>-95.174214021595446</v>
      </c>
      <c r="G184" s="7">
        <f t="shared" si="251"/>
        <v>-94.916426529368437</v>
      </c>
      <c r="H184" s="7">
        <f t="shared" si="197"/>
        <v>0.72083900000000001</v>
      </c>
      <c r="I184" s="7">
        <f t="shared" si="208"/>
        <v>0.73501116666666666</v>
      </c>
      <c r="J184" s="7">
        <f t="shared" si="209"/>
        <v>0.88568977777777791</v>
      </c>
      <c r="K184" s="7">
        <f t="shared" si="203"/>
        <v>-1.7012571996615833</v>
      </c>
      <c r="L184" s="42">
        <f t="shared" si="204"/>
        <v>-0.18612699605881577</v>
      </c>
      <c r="M184" s="8"/>
      <c r="N184" s="14">
        <f t="shared" si="210"/>
        <v>-0.96206650495939372</v>
      </c>
      <c r="O184" s="14">
        <f t="shared" si="193"/>
        <v>1.4930000000000001</v>
      </c>
      <c r="P184" s="19"/>
      <c r="Q184" s="21"/>
      <c r="R184" s="21"/>
      <c r="S184" s="3"/>
    </row>
    <row r="185" spans="1:19">
      <c r="A185" s="29">
        <v>70745.5</v>
      </c>
      <c r="B185" s="34">
        <f t="shared" si="190"/>
        <v>-70.745500000000007</v>
      </c>
      <c r="C185" s="32">
        <v>1.234</v>
      </c>
      <c r="F185" s="7">
        <f t="shared" ref="F185:G185" si="252">F184+0.515574984454017</f>
        <v>-94.658639037141427</v>
      </c>
      <c r="G185" s="7">
        <f t="shared" si="252"/>
        <v>-94.400851544914417</v>
      </c>
      <c r="H185" s="7">
        <f t="shared" si="197"/>
        <v>0.70929299999999995</v>
      </c>
      <c r="I185" s="7">
        <f t="shared" si="208"/>
        <v>0.72243066666666655</v>
      </c>
      <c r="J185" s="7">
        <f t="shared" si="209"/>
        <v>0.87428977777777783</v>
      </c>
      <c r="K185" s="7">
        <f t="shared" si="203"/>
        <v>-1.7369425443483799</v>
      </c>
      <c r="L185" s="42">
        <f t="shared" si="204"/>
        <v>-0.18872092751348157</v>
      </c>
      <c r="M185" s="8"/>
      <c r="N185" s="14">
        <f t="shared" si="210"/>
        <v>-0.56162357967294552</v>
      </c>
      <c r="O185" s="14">
        <f t="shared" si="193"/>
        <v>1.4930000000000001</v>
      </c>
      <c r="P185" s="19"/>
      <c r="Q185" s="21"/>
      <c r="R185" s="21"/>
      <c r="S185" s="3"/>
    </row>
    <row r="186" spans="1:19">
      <c r="A186" s="29">
        <v>71110.2</v>
      </c>
      <c r="B186" s="34">
        <f t="shared" si="190"/>
        <v>-71.110199999999992</v>
      </c>
      <c r="C186" s="32">
        <v>1.1319999999999999</v>
      </c>
      <c r="F186" s="7">
        <f t="shared" ref="F186:G186" si="253">F185+0.515574984454017</f>
        <v>-94.143064052687407</v>
      </c>
      <c r="G186" s="27">
        <f t="shared" si="253"/>
        <v>-93.885276560460397</v>
      </c>
      <c r="H186" s="7">
        <f t="shared" si="197"/>
        <v>0.73716000000000004</v>
      </c>
      <c r="I186" s="7">
        <f t="shared" si="208"/>
        <v>0.75566000000000011</v>
      </c>
      <c r="J186" s="7">
        <f t="shared" si="209"/>
        <v>0.91291455555555556</v>
      </c>
      <c r="K186" s="7">
        <f t="shared" si="203"/>
        <v>-1.7225550255342126</v>
      </c>
      <c r="L186" s="42">
        <f t="shared" si="204"/>
        <v>-0.19252026872175332</v>
      </c>
      <c r="M186" s="8"/>
      <c r="N186" s="14">
        <f t="shared" si="210"/>
        <v>0.10160926029328199</v>
      </c>
      <c r="O186" s="14">
        <f t="shared" si="193"/>
        <v>1.4930000000000001</v>
      </c>
      <c r="P186" s="19"/>
      <c r="Q186" s="21"/>
      <c r="R186" s="21"/>
      <c r="S186" s="3"/>
    </row>
    <row r="187" spans="1:19">
      <c r="A187" s="29">
        <v>71475</v>
      </c>
      <c r="B187" s="34">
        <f t="shared" si="190"/>
        <v>-71.474999999999994</v>
      </c>
      <c r="C187" s="32">
        <v>1.0564</v>
      </c>
      <c r="F187" s="7">
        <f t="shared" ref="F187:G187" si="254">F186+0.515574984454017</f>
        <v>-93.627489068233388</v>
      </c>
      <c r="G187" s="27">
        <f t="shared" si="254"/>
        <v>-93.369701576006378</v>
      </c>
      <c r="H187" s="7">
        <f t="shared" si="197"/>
        <v>0.82052700000000001</v>
      </c>
      <c r="I187" s="7">
        <f t="shared" si="208"/>
        <v>0.84578383333333329</v>
      </c>
      <c r="J187" s="7">
        <f t="shared" si="209"/>
        <v>1.0124427777777778</v>
      </c>
      <c r="K187" s="7">
        <f t="shared" si="203"/>
        <v>-1.6461072971476587</v>
      </c>
      <c r="L187" s="43">
        <f t="shared" si="204"/>
        <v>-0.18955716015774826</v>
      </c>
      <c r="M187" s="8"/>
      <c r="N187" s="14">
        <f t="shared" si="210"/>
        <v>0.7172979981071741</v>
      </c>
      <c r="O187" s="14">
        <f t="shared" si="193"/>
        <v>1.4930000000000001</v>
      </c>
      <c r="P187" s="19"/>
      <c r="Q187" s="21"/>
      <c r="R187" s="21"/>
      <c r="S187" s="3"/>
    </row>
    <row r="188" spans="1:19">
      <c r="A188" s="29">
        <v>71839.7</v>
      </c>
      <c r="B188" s="34">
        <f t="shared" si="190"/>
        <v>-71.839699999999993</v>
      </c>
      <c r="C188" s="32">
        <v>1.0226</v>
      </c>
      <c r="F188" s="7">
        <f t="shared" ref="F188:G188" si="255">F187+0.515574984454017</f>
        <v>-93.111914083779368</v>
      </c>
      <c r="G188" s="7">
        <f t="shared" si="255"/>
        <v>-92.854126591552358</v>
      </c>
      <c r="H188" s="7">
        <f t="shared" si="197"/>
        <v>0.97966449999999994</v>
      </c>
      <c r="I188" s="7">
        <f t="shared" si="208"/>
        <v>1.0009971666666668</v>
      </c>
      <c r="J188" s="7">
        <f t="shared" si="209"/>
        <v>1.1659537222222223</v>
      </c>
      <c r="K188" s="7">
        <f t="shared" si="203"/>
        <v>-1.414777897369377</v>
      </c>
      <c r="L188" s="43">
        <f t="shared" si="204"/>
        <v>-0.15977411339033998</v>
      </c>
      <c r="M188" s="8"/>
      <c r="N188" s="15">
        <f t="shared" si="210"/>
        <v>0.99735503072742537</v>
      </c>
      <c r="O188" s="14">
        <f t="shared" si="193"/>
        <v>1.4930000000000001</v>
      </c>
      <c r="P188" s="19"/>
      <c r="Q188" s="21"/>
      <c r="R188" s="21"/>
      <c r="S188" s="3"/>
    </row>
    <row r="189" spans="1:19">
      <c r="A189" s="29">
        <v>72204.2</v>
      </c>
      <c r="B189" s="34">
        <f t="shared" si="190"/>
        <v>-72.2042</v>
      </c>
      <c r="C189" s="32">
        <v>1.0449999999999999</v>
      </c>
      <c r="F189" s="7">
        <f t="shared" ref="F189:G189" si="256">F188+0.515574984454017</f>
        <v>-92.596339099325348</v>
      </c>
      <c r="G189" s="7">
        <f t="shared" si="256"/>
        <v>-92.338551607098339</v>
      </c>
      <c r="H189" s="7">
        <f t="shared" si="197"/>
        <v>1.2028000000000001</v>
      </c>
      <c r="I189" s="7">
        <f t="shared" si="208"/>
        <v>1.1940881666666667</v>
      </c>
      <c r="J189" s="7">
        <f t="shared" si="209"/>
        <v>1.3576993888888889</v>
      </c>
      <c r="K189" s="7">
        <f t="shared" si="203"/>
        <v>-1.2050622071511574</v>
      </c>
      <c r="L189" s="43">
        <f t="shared" si="204"/>
        <v>-0.11408960640076227</v>
      </c>
      <c r="M189" s="8"/>
      <c r="N189" s="14">
        <f t="shared" si="210"/>
        <v>0.81073856010382372</v>
      </c>
      <c r="O189" s="14">
        <f t="shared" si="193"/>
        <v>1.4930000000000001</v>
      </c>
      <c r="P189" s="19"/>
      <c r="Q189" s="21"/>
      <c r="R189" s="21"/>
      <c r="S189" s="3"/>
    </row>
    <row r="190" spans="1:19">
      <c r="A190" s="29">
        <v>72569.100000000006</v>
      </c>
      <c r="B190" s="34">
        <f t="shared" si="190"/>
        <v>-72.569100000000006</v>
      </c>
      <c r="C190" s="32">
        <v>1.1342000000000001</v>
      </c>
      <c r="F190" s="7">
        <f t="shared" ref="F190:G190" si="257">F189+0.515574984454017</f>
        <v>-92.080764114871329</v>
      </c>
      <c r="G190" s="7">
        <f t="shared" si="257"/>
        <v>-91.822976622644319</v>
      </c>
      <c r="H190" s="7">
        <f t="shared" si="197"/>
        <v>1.3997999999999999</v>
      </c>
      <c r="I190" s="7">
        <f t="shared" si="208"/>
        <v>1.4565333333333335</v>
      </c>
      <c r="J190" s="7">
        <f t="shared" si="209"/>
        <v>1.5638779444444444</v>
      </c>
      <c r="K190" s="7">
        <f t="shared" si="203"/>
        <v>-0.6864001854648849</v>
      </c>
      <c r="L190" s="43">
        <f t="shared" si="204"/>
        <v>-0.10491735945718694</v>
      </c>
      <c r="M190" s="8"/>
      <c r="N190" s="14">
        <f t="shared" si="210"/>
        <v>0.24476850685221876</v>
      </c>
      <c r="O190" s="14">
        <f t="shared" si="193"/>
        <v>1.4930000000000001</v>
      </c>
      <c r="P190" s="19"/>
      <c r="Q190" s="21"/>
      <c r="R190" s="21"/>
      <c r="S190" s="3"/>
    </row>
    <row r="191" spans="1:19">
      <c r="A191" s="29">
        <v>72933.7</v>
      </c>
      <c r="B191" s="34">
        <f t="shared" si="190"/>
        <v>-72.933700000000002</v>
      </c>
      <c r="C191" s="32">
        <v>1.2923</v>
      </c>
      <c r="F191" s="7">
        <f t="shared" ref="F191:G191" si="258">F190+0.515574984454017</f>
        <v>-91.565189130417309</v>
      </c>
      <c r="G191" s="7">
        <f t="shared" si="258"/>
        <v>-91.307401638190299</v>
      </c>
      <c r="H191" s="7">
        <f t="shared" si="197"/>
        <v>1.7669999999999999</v>
      </c>
      <c r="I191" s="7">
        <f t="shared" si="208"/>
        <v>1.7744333333333333</v>
      </c>
      <c r="J191" s="7">
        <f t="shared" si="209"/>
        <v>1.7612823888888889</v>
      </c>
      <c r="K191" s="7">
        <f t="shared" si="203"/>
        <v>7.4666870726736168E-2</v>
      </c>
      <c r="L191" s="43">
        <f t="shared" si="204"/>
        <v>3.246277341544257E-3</v>
      </c>
      <c r="M191" s="8"/>
      <c r="N191" s="14">
        <f t="shared" si="210"/>
        <v>-0.43573145105448846</v>
      </c>
      <c r="O191" s="14">
        <f t="shared" si="193"/>
        <v>1.4930000000000001</v>
      </c>
      <c r="P191" s="19"/>
      <c r="Q191" s="21"/>
      <c r="R191" s="21"/>
      <c r="S191" s="3"/>
    </row>
    <row r="192" spans="1:19">
      <c r="A192" s="29">
        <v>73298.600000000006</v>
      </c>
      <c r="B192" s="34">
        <f t="shared" si="190"/>
        <v>-73.298600000000008</v>
      </c>
      <c r="C192" s="32">
        <v>1.5136000000000001</v>
      </c>
      <c r="F192" s="7">
        <f t="shared" ref="F192:G192" si="259">F191+0.515574984454017</f>
        <v>-91.04961414596329</v>
      </c>
      <c r="G192" s="7">
        <f t="shared" si="259"/>
        <v>-90.79182665373628</v>
      </c>
      <c r="H192" s="7">
        <f t="shared" si="197"/>
        <v>2.1564999999999999</v>
      </c>
      <c r="I192" s="7">
        <f t="shared" si="208"/>
        <v>2.1233499999999998</v>
      </c>
      <c r="J192" s="7">
        <f t="shared" si="209"/>
        <v>1.9270849444444442</v>
      </c>
      <c r="K192" s="7">
        <f t="shared" si="203"/>
        <v>1.0184556530388789</v>
      </c>
      <c r="L192" s="43">
        <f t="shared" si="204"/>
        <v>0.11904771308443451</v>
      </c>
      <c r="M192" s="8"/>
      <c r="N192" s="14">
        <f t="shared" si="210"/>
        <v>-0.91234782039714468</v>
      </c>
      <c r="O192" s="14">
        <f t="shared" si="193"/>
        <v>1.4930000000000001</v>
      </c>
      <c r="P192" s="19"/>
      <c r="Q192" s="21"/>
      <c r="R192" s="21"/>
      <c r="S192" s="3"/>
    </row>
    <row r="193" spans="1:19">
      <c r="A193" s="29">
        <v>73663.199999999997</v>
      </c>
      <c r="B193" s="34">
        <f t="shared" si="190"/>
        <v>-73.663200000000003</v>
      </c>
      <c r="C193" s="32">
        <v>1.7853000000000001</v>
      </c>
      <c r="F193" s="7">
        <f t="shared" ref="F193:G193" si="260">F192+0.515574984454017</f>
        <v>-90.53403916150927</v>
      </c>
      <c r="G193" s="7">
        <f t="shared" si="260"/>
        <v>-90.27625166928226</v>
      </c>
      <c r="H193" s="7">
        <f t="shared" si="197"/>
        <v>2.4465500000000002</v>
      </c>
      <c r="I193" s="7">
        <f t="shared" si="208"/>
        <v>2.3893166666666663</v>
      </c>
      <c r="J193" s="7">
        <f t="shared" si="209"/>
        <v>2.0504222222222221</v>
      </c>
      <c r="K193" s="7">
        <f t="shared" si="203"/>
        <v>1.6528032166816575</v>
      </c>
      <c r="L193" s="43">
        <f t="shared" si="204"/>
        <v>0.19319327184644908</v>
      </c>
      <c r="M193" s="8"/>
      <c r="N193" s="14">
        <f t="shared" si="210"/>
        <v>-0.96206650495938795</v>
      </c>
      <c r="O193" s="14">
        <f t="shared" si="193"/>
        <v>1.4930000000000001</v>
      </c>
      <c r="P193" s="19"/>
      <c r="Q193" s="21"/>
      <c r="R193" s="21"/>
      <c r="S193" s="3"/>
    </row>
    <row r="194" spans="1:19">
      <c r="A194" s="29">
        <v>74028.100000000006</v>
      </c>
      <c r="B194" s="34">
        <f t="shared" si="190"/>
        <v>-74.028100000000009</v>
      </c>
      <c r="C194" s="32">
        <v>2.0880000000000001</v>
      </c>
      <c r="F194" s="7">
        <f t="shared" ref="F194:G194" si="261">F193+0.515574984454017</f>
        <v>-90.01846417705525</v>
      </c>
      <c r="G194" s="7">
        <f t="shared" si="261"/>
        <v>-89.76067668482824</v>
      </c>
      <c r="H194" s="7">
        <f t="shared" si="197"/>
        <v>2.5649000000000002</v>
      </c>
      <c r="I194" s="7">
        <f t="shared" si="208"/>
        <v>2.5084166666666667</v>
      </c>
      <c r="J194" s="7">
        <f t="shared" si="209"/>
        <v>2.1355444444444442</v>
      </c>
      <c r="K194" s="27">
        <f t="shared" si="203"/>
        <v>1.7460288555091341</v>
      </c>
      <c r="L194" s="43">
        <f t="shared" si="204"/>
        <v>0.20105203460996179</v>
      </c>
      <c r="M194" s="8"/>
      <c r="N194" s="14">
        <f t="shared" si="210"/>
        <v>-0.56162357967291632</v>
      </c>
      <c r="O194" s="14">
        <f t="shared" si="193"/>
        <v>1.4930000000000001</v>
      </c>
      <c r="P194" s="19"/>
      <c r="Q194" s="21"/>
      <c r="R194" s="21"/>
      <c r="S194" s="3"/>
    </row>
    <row r="195" spans="1:19">
      <c r="A195" s="29">
        <v>74392.7</v>
      </c>
      <c r="B195" s="34">
        <f t="shared" ref="B195:B258" si="262">-A195/1000</f>
        <v>-74.392699999999991</v>
      </c>
      <c r="C195" s="32">
        <v>2.3921999999999999</v>
      </c>
      <c r="F195" s="7">
        <f t="shared" ref="F195:G195" si="263">F194+0.515574984454017</f>
        <v>-89.502889192601231</v>
      </c>
      <c r="G195" s="7">
        <f t="shared" si="263"/>
        <v>-89.245101700374221</v>
      </c>
      <c r="H195" s="7">
        <f t="shared" si="197"/>
        <v>2.5137999999999998</v>
      </c>
      <c r="I195" s="7">
        <f t="shared" si="208"/>
        <v>2.4638166666666663</v>
      </c>
      <c r="J195" s="7">
        <f t="shared" si="209"/>
        <v>2.1978888888888886</v>
      </c>
      <c r="K195" s="7">
        <f t="shared" si="203"/>
        <v>1.2099236641221367</v>
      </c>
      <c r="L195" s="43">
        <f t="shared" si="204"/>
        <v>0.14373388605227255</v>
      </c>
      <c r="M195" s="8"/>
      <c r="N195" s="14">
        <f t="shared" si="210"/>
        <v>0.10160926029333123</v>
      </c>
      <c r="O195" s="14">
        <f t="shared" si="193"/>
        <v>1.4930000000000001</v>
      </c>
      <c r="P195" s="19"/>
      <c r="Q195" s="21"/>
      <c r="R195" s="21"/>
      <c r="S195" s="3"/>
    </row>
    <row r="196" spans="1:19">
      <c r="A196" s="29">
        <v>74757.5</v>
      </c>
      <c r="B196" s="34">
        <f t="shared" si="262"/>
        <v>-74.757499999999993</v>
      </c>
      <c r="C196" s="32">
        <v>2.6608000000000001</v>
      </c>
      <c r="F196" s="7">
        <f t="shared" ref="F196:G196" si="264">F195+0.515574984454017</f>
        <v>-88.987314208147211</v>
      </c>
      <c r="G196" s="7">
        <f t="shared" si="264"/>
        <v>-88.729526715920201</v>
      </c>
      <c r="H196" s="7">
        <f t="shared" si="197"/>
        <v>2.3127499999999999</v>
      </c>
      <c r="I196" s="7">
        <f t="shared" si="208"/>
        <v>2.3054166666666664</v>
      </c>
      <c r="J196" s="7">
        <f t="shared" si="209"/>
        <v>2.2257444444444445</v>
      </c>
      <c r="K196" s="7">
        <f t="shared" si="203"/>
        <v>0.35795763714512319</v>
      </c>
      <c r="L196" s="43">
        <f t="shared" si="204"/>
        <v>3.909054149173552E-2</v>
      </c>
      <c r="M196" s="8"/>
      <c r="N196" s="14">
        <f t="shared" si="210"/>
        <v>0.71729799810719863</v>
      </c>
      <c r="O196" s="14">
        <f t="shared" ref="O196:O259" si="265">O195</f>
        <v>1.4930000000000001</v>
      </c>
      <c r="P196" s="19"/>
      <c r="Q196" s="21"/>
      <c r="R196" s="21"/>
      <c r="S196" s="3"/>
    </row>
    <row r="197" spans="1:19">
      <c r="A197" s="29">
        <v>75122.2</v>
      </c>
      <c r="B197" s="34">
        <f t="shared" si="262"/>
        <v>-75.122199999999992</v>
      </c>
      <c r="C197" s="32">
        <v>2.8626</v>
      </c>
      <c r="F197" s="7">
        <f t="shared" ref="F197:G197" si="266">F196+0.515574984454017</f>
        <v>-88.471739223693191</v>
      </c>
      <c r="G197" s="7">
        <f t="shared" si="266"/>
        <v>-88.213951731466182</v>
      </c>
      <c r="H197" s="7">
        <f t="shared" si="197"/>
        <v>2.0897000000000001</v>
      </c>
      <c r="I197" s="7">
        <f t="shared" si="208"/>
        <v>2.1237833333333334</v>
      </c>
      <c r="J197" s="7">
        <f t="shared" si="209"/>
        <v>2.2123333333333335</v>
      </c>
      <c r="K197" s="7">
        <f t="shared" si="203"/>
        <v>-0.40025613982220931</v>
      </c>
      <c r="L197" s="43">
        <f t="shared" si="204"/>
        <v>-5.5431670935663702E-2</v>
      </c>
      <c r="M197" s="8"/>
      <c r="N197" s="15">
        <f t="shared" si="210"/>
        <v>0.99735503072742893</v>
      </c>
      <c r="O197" s="14">
        <f t="shared" si="265"/>
        <v>1.4930000000000001</v>
      </c>
      <c r="P197" s="19"/>
      <c r="Q197" s="21"/>
      <c r="R197" s="21"/>
      <c r="S197" s="3"/>
    </row>
    <row r="198" spans="1:19">
      <c r="A198" s="29">
        <v>75487</v>
      </c>
      <c r="B198" s="34">
        <f t="shared" si="262"/>
        <v>-75.486999999999995</v>
      </c>
      <c r="C198" s="32">
        <v>2.9740000000000002</v>
      </c>
      <c r="F198" s="7">
        <f t="shared" ref="F198:G198" si="267">F197+0.515574984454017</f>
        <v>-87.956164239239172</v>
      </c>
      <c r="G198" s="7">
        <f t="shared" si="267"/>
        <v>-87.698376747012162</v>
      </c>
      <c r="H198" s="7">
        <f t="shared" si="197"/>
        <v>1.9689000000000001</v>
      </c>
      <c r="I198" s="7">
        <f t="shared" si="208"/>
        <v>2.0065000000000004</v>
      </c>
      <c r="J198" s="7">
        <f t="shared" si="209"/>
        <v>2.1611166666666666</v>
      </c>
      <c r="K198" s="7">
        <f t="shared" si="203"/>
        <v>-0.71544803226726739</v>
      </c>
      <c r="L198" s="43">
        <f t="shared" si="204"/>
        <v>-8.8943216084277354E-2</v>
      </c>
      <c r="M198" s="8"/>
      <c r="N198" s="14">
        <f t="shared" si="210"/>
        <v>0.81073856010381973</v>
      </c>
      <c r="O198" s="14">
        <f t="shared" si="265"/>
        <v>1.4930000000000001</v>
      </c>
      <c r="P198" s="19"/>
      <c r="Q198" s="21"/>
      <c r="R198" s="21"/>
      <c r="S198" s="3"/>
    </row>
    <row r="199" spans="1:19">
      <c r="A199" s="29">
        <v>75851.7</v>
      </c>
      <c r="B199" s="34">
        <f t="shared" si="262"/>
        <v>-75.851699999999994</v>
      </c>
      <c r="C199" s="32">
        <v>2.9796999999999998</v>
      </c>
      <c r="F199" s="7">
        <f t="shared" ref="F199:G199" si="268">F198+0.515574984454017</f>
        <v>-87.440589254785152</v>
      </c>
      <c r="G199" s="7">
        <f t="shared" si="268"/>
        <v>-87.182801762558142</v>
      </c>
      <c r="H199" s="7">
        <f t="shared" ref="H199:H262" si="269">AVERAGEIFS(DustFlux,KyrBP,"&gt;"&amp;F199,KyrBP,"&lt;="&amp;F200)</f>
        <v>1.9609000000000001</v>
      </c>
      <c r="I199" s="7">
        <f t="shared" si="208"/>
        <v>1.9824999999999999</v>
      </c>
      <c r="J199" s="7">
        <f t="shared" si="209"/>
        <v>2.0782277777777778</v>
      </c>
      <c r="K199" s="7">
        <f t="shared" si="203"/>
        <v>-0.46062216471833728</v>
      </c>
      <c r="L199" s="43">
        <f t="shared" si="204"/>
        <v>-5.6455687404599497E-2</v>
      </c>
      <c r="M199" s="8"/>
      <c r="N199" s="14">
        <f t="shared" si="210"/>
        <v>0.2447685068521708</v>
      </c>
      <c r="O199" s="14">
        <f t="shared" si="265"/>
        <v>1.4930000000000001</v>
      </c>
      <c r="P199" s="19"/>
      <c r="Q199" s="21"/>
      <c r="R199" s="21"/>
      <c r="S199" s="3"/>
    </row>
    <row r="200" spans="1:19">
      <c r="A200" s="29">
        <v>76216.2</v>
      </c>
      <c r="B200" s="34">
        <f t="shared" si="262"/>
        <v>-76.216200000000001</v>
      </c>
      <c r="C200" s="32">
        <v>2.879</v>
      </c>
      <c r="F200" s="7">
        <f t="shared" ref="F200:G200" si="270">F199+0.515574984454017</f>
        <v>-86.925014270331133</v>
      </c>
      <c r="G200" s="7">
        <f t="shared" si="270"/>
        <v>-86.667226778104123</v>
      </c>
      <c r="H200" s="7">
        <f t="shared" si="269"/>
        <v>2.0177</v>
      </c>
      <c r="I200" s="7">
        <f t="shared" si="208"/>
        <v>2.0047999999999999</v>
      </c>
      <c r="J200" s="7">
        <f t="shared" si="209"/>
        <v>1.9766722222222224</v>
      </c>
      <c r="K200" s="7">
        <f t="shared" si="203"/>
        <v>0.14229864446698937</v>
      </c>
      <c r="L200" s="43">
        <f t="shared" si="204"/>
        <v>2.0755984384529524E-2</v>
      </c>
      <c r="M200" s="8"/>
      <c r="N200" s="14">
        <f t="shared" si="210"/>
        <v>-0.43573145105452021</v>
      </c>
      <c r="O200" s="14">
        <f t="shared" si="265"/>
        <v>1.4930000000000001</v>
      </c>
      <c r="P200" s="19"/>
      <c r="Q200" s="21"/>
      <c r="R200" s="21"/>
      <c r="S200" s="3"/>
    </row>
    <row r="201" spans="1:19">
      <c r="A201" s="29">
        <v>76581.2</v>
      </c>
      <c r="B201" s="34">
        <f t="shared" si="262"/>
        <v>-76.581199999999995</v>
      </c>
      <c r="C201" s="32">
        <v>2.6968000000000001</v>
      </c>
      <c r="F201" s="7">
        <f t="shared" ref="F201:G201" si="271">F200+0.515574984454017</f>
        <v>-86.409439285877113</v>
      </c>
      <c r="G201" s="7">
        <f t="shared" si="271"/>
        <v>-86.151651793650103</v>
      </c>
      <c r="H201" s="7">
        <f t="shared" si="269"/>
        <v>2.0358000000000001</v>
      </c>
      <c r="I201" s="7">
        <f t="shared" si="208"/>
        <v>2.013033333333333</v>
      </c>
      <c r="J201" s="7">
        <f t="shared" si="209"/>
        <v>1.8735055555555558</v>
      </c>
      <c r="K201" s="7">
        <f t="shared" si="203"/>
        <v>0.7447417348938834</v>
      </c>
      <c r="L201" s="43">
        <f t="shared" si="204"/>
        <v>8.662608123215243E-2</v>
      </c>
      <c r="M201" s="8"/>
      <c r="N201" s="14">
        <f t="shared" si="210"/>
        <v>-0.912347820397165</v>
      </c>
      <c r="O201" s="14">
        <f t="shared" si="265"/>
        <v>1.4930000000000001</v>
      </c>
      <c r="P201" s="19"/>
      <c r="Q201" s="21"/>
      <c r="R201" s="21"/>
      <c r="S201" s="3"/>
    </row>
    <row r="202" spans="1:19">
      <c r="A202" s="29">
        <v>76945.7</v>
      </c>
      <c r="B202" s="34">
        <f t="shared" si="262"/>
        <v>-76.945700000000002</v>
      </c>
      <c r="C202" s="32">
        <v>2.4872999999999998</v>
      </c>
      <c r="F202" s="7">
        <f t="shared" ref="F202:G202" si="272">F201+0.515574984454017</f>
        <v>-85.893864301423093</v>
      </c>
      <c r="G202" s="7">
        <f t="shared" si="272"/>
        <v>-85.636076809196084</v>
      </c>
      <c r="H202" s="7">
        <f t="shared" si="269"/>
        <v>1.9856</v>
      </c>
      <c r="I202" s="7">
        <f t="shared" si="208"/>
        <v>1.9467666666666668</v>
      </c>
      <c r="J202" s="7">
        <f t="shared" si="209"/>
        <v>1.7754611111111112</v>
      </c>
      <c r="K202" s="27">
        <f t="shared" si="203"/>
        <v>0.96485107155261707</v>
      </c>
      <c r="L202" s="43">
        <f t="shared" si="204"/>
        <v>0.11835735943401238</v>
      </c>
      <c r="M202" s="8"/>
      <c r="N202" s="14">
        <f t="shared" si="210"/>
        <v>-0.96206650495937829</v>
      </c>
      <c r="O202" s="14">
        <f t="shared" si="265"/>
        <v>1.4930000000000001</v>
      </c>
      <c r="P202" s="19"/>
      <c r="Q202" s="21"/>
      <c r="R202" s="21"/>
      <c r="S202" s="3"/>
    </row>
    <row r="203" spans="1:19">
      <c r="A203" s="29">
        <v>77310.600000000006</v>
      </c>
      <c r="B203" s="34">
        <f t="shared" si="262"/>
        <v>-77.310600000000008</v>
      </c>
      <c r="C203" s="32">
        <v>2.2997999999999998</v>
      </c>
      <c r="F203" s="7">
        <f t="shared" ref="F203:G203" si="273">F202+0.515574984454017</f>
        <v>-85.378289316969074</v>
      </c>
      <c r="G203" s="7">
        <f t="shared" si="273"/>
        <v>-85.120501824742064</v>
      </c>
      <c r="H203" s="7">
        <f t="shared" si="269"/>
        <v>1.8189000000000002</v>
      </c>
      <c r="I203" s="7">
        <f t="shared" si="208"/>
        <v>1.8014333333333334</v>
      </c>
      <c r="J203" s="7">
        <f t="shared" si="209"/>
        <v>1.6808722222222221</v>
      </c>
      <c r="K203" s="7">
        <f t="shared" si="203"/>
        <v>0.71725327789474491</v>
      </c>
      <c r="L203" s="43">
        <f t="shared" si="204"/>
        <v>8.2116758164577419E-2</v>
      </c>
      <c r="M203" s="8"/>
      <c r="N203" s="14">
        <f t="shared" si="210"/>
        <v>-0.56162357967287535</v>
      </c>
      <c r="O203" s="14">
        <f t="shared" si="265"/>
        <v>1.4930000000000001</v>
      </c>
      <c r="P203" s="19"/>
      <c r="Q203" s="21"/>
      <c r="R203" s="21"/>
      <c r="S203" s="3"/>
    </row>
    <row r="204" spans="1:19">
      <c r="A204" s="29">
        <v>77675.199999999997</v>
      </c>
      <c r="B204" s="34">
        <f t="shared" si="262"/>
        <v>-77.675200000000004</v>
      </c>
      <c r="C204" s="32">
        <v>2.165</v>
      </c>
      <c r="F204" s="7">
        <f t="shared" ref="F204:G204" si="274">F203+0.515574984454017</f>
        <v>-84.862714332515054</v>
      </c>
      <c r="G204" s="7">
        <f t="shared" si="274"/>
        <v>-84.604926840288044</v>
      </c>
      <c r="H204" s="7">
        <f t="shared" si="269"/>
        <v>1.5998000000000001</v>
      </c>
      <c r="I204" s="7">
        <f t="shared" si="208"/>
        <v>1.6009833333333334</v>
      </c>
      <c r="J204" s="7">
        <f t="shared" si="209"/>
        <v>1.5759086666666664</v>
      </c>
      <c r="K204" s="7">
        <f t="shared" ref="K204:K267" si="275">10*((I204/J204)-1)</f>
        <v>0.15911243587297896</v>
      </c>
      <c r="L204" s="43">
        <f t="shared" ref="L204:L267" si="276">(H204/ J204)-1</f>
        <v>1.5160354047591085E-2</v>
      </c>
      <c r="M204" s="8"/>
      <c r="N204" s="14">
        <f t="shared" si="210"/>
        <v>0.10160926029336632</v>
      </c>
      <c r="O204" s="14">
        <f t="shared" si="265"/>
        <v>1.4930000000000001</v>
      </c>
      <c r="P204" s="19"/>
      <c r="Q204" s="21"/>
      <c r="R204" s="21"/>
      <c r="S204" s="3"/>
    </row>
    <row r="205" spans="1:19">
      <c r="A205" s="29">
        <v>78040.100000000006</v>
      </c>
      <c r="B205" s="34">
        <f t="shared" si="262"/>
        <v>-78.04010000000001</v>
      </c>
      <c r="C205" s="32">
        <v>2.0874000000000001</v>
      </c>
      <c r="F205" s="7">
        <f t="shared" ref="F205:G205" si="277">F204+0.515574984454017</f>
        <v>-84.347139348061035</v>
      </c>
      <c r="G205" s="7">
        <f t="shared" si="277"/>
        <v>-84.089351855834025</v>
      </c>
      <c r="H205" s="7">
        <f t="shared" si="269"/>
        <v>1.38425</v>
      </c>
      <c r="I205" s="7">
        <f t="shared" si="208"/>
        <v>1.3971166666666666</v>
      </c>
      <c r="J205" s="7">
        <f t="shared" si="209"/>
        <v>1.4569503333333333</v>
      </c>
      <c r="K205" s="7">
        <f t="shared" si="275"/>
        <v>-0.41067746303866337</v>
      </c>
      <c r="L205" s="43">
        <f t="shared" si="276"/>
        <v>-4.989897848267999E-2</v>
      </c>
      <c r="M205" s="8"/>
      <c r="N205" s="14">
        <f t="shared" si="210"/>
        <v>0.7172979981072134</v>
      </c>
      <c r="O205" s="14">
        <f t="shared" si="265"/>
        <v>1.4930000000000001</v>
      </c>
      <c r="P205" s="19"/>
      <c r="Q205" s="21"/>
      <c r="R205" s="21"/>
      <c r="S205" s="3"/>
    </row>
    <row r="206" spans="1:19">
      <c r="A206" s="29">
        <v>78404.7</v>
      </c>
      <c r="B206" s="34">
        <f t="shared" si="262"/>
        <v>-78.404699999999991</v>
      </c>
      <c r="C206" s="32">
        <v>2.0358000000000001</v>
      </c>
      <c r="F206" s="7">
        <f t="shared" ref="F206:G206" si="278">F205+0.515574984454017</f>
        <v>-83.831564363607015</v>
      </c>
      <c r="G206" s="7">
        <f t="shared" si="278"/>
        <v>-83.573776871380005</v>
      </c>
      <c r="H206" s="7">
        <f t="shared" si="269"/>
        <v>1.2073</v>
      </c>
      <c r="I206" s="7">
        <f t="shared" si="208"/>
        <v>1.2363833333333332</v>
      </c>
      <c r="J206" s="7">
        <f t="shared" si="209"/>
        <v>1.3350824444444445</v>
      </c>
      <c r="K206" s="7">
        <f t="shared" si="275"/>
        <v>-0.73927352967465665</v>
      </c>
      <c r="L206" s="43">
        <f t="shared" si="276"/>
        <v>-9.571127609098129E-2</v>
      </c>
      <c r="M206" s="8"/>
      <c r="N206" s="15">
        <f t="shared" si="210"/>
        <v>0.99735503072743148</v>
      </c>
      <c r="O206" s="14">
        <f t="shared" si="265"/>
        <v>1.4930000000000001</v>
      </c>
      <c r="P206" s="19"/>
      <c r="Q206" s="21"/>
      <c r="R206" s="21"/>
      <c r="S206" s="3"/>
    </row>
    <row r="207" spans="1:19">
      <c r="A207" s="29">
        <v>78769.5</v>
      </c>
      <c r="B207" s="34">
        <f t="shared" si="262"/>
        <v>-78.769499999999994</v>
      </c>
      <c r="C207" s="32">
        <v>1.9567000000000001</v>
      </c>
      <c r="F207" s="7">
        <f t="shared" ref="F207:G207" si="279">F206+0.515574984454017</f>
        <v>-83.315989379152995</v>
      </c>
      <c r="G207" s="7">
        <f t="shared" si="279"/>
        <v>-83.058201886925985</v>
      </c>
      <c r="H207" s="7">
        <f t="shared" si="269"/>
        <v>1.1175999999999999</v>
      </c>
      <c r="I207" s="7">
        <f t="shared" ref="I207:I270" si="280">AVERAGE(H206:H208)</f>
        <v>1.1137093333333332</v>
      </c>
      <c r="J207" s="7">
        <f t="shared" ref="J207:J270" si="281">AVERAGE(H203:H211)</f>
        <v>1.2260157777777776</v>
      </c>
      <c r="K207" s="7">
        <f t="shared" si="275"/>
        <v>-0.91602772558119994</v>
      </c>
      <c r="L207" s="43">
        <f t="shared" si="276"/>
        <v>-8.8429349558850956E-2</v>
      </c>
      <c r="M207" s="8"/>
      <c r="N207" s="14">
        <f t="shared" ref="N207:N270" si="282" xml:space="preserve"> SIN((2*PI()*(G207+O207)/4.64017486008615) + 5.828143046)</f>
        <v>0.81073856010379075</v>
      </c>
      <c r="O207" s="14">
        <f t="shared" si="265"/>
        <v>1.4930000000000001</v>
      </c>
      <c r="P207" s="19"/>
      <c r="Q207" s="21"/>
      <c r="R207" s="21"/>
      <c r="S207" s="3"/>
    </row>
    <row r="208" spans="1:19">
      <c r="A208" s="29">
        <v>79134.2</v>
      </c>
      <c r="B208" s="34">
        <f t="shared" si="262"/>
        <v>-79.134199999999993</v>
      </c>
      <c r="C208" s="32">
        <v>1.8253999999999999</v>
      </c>
      <c r="F208" s="7">
        <f t="shared" ref="F208:G208" si="283">F207+0.515574984454017</f>
        <v>-82.800414394698976</v>
      </c>
      <c r="G208" s="7">
        <f t="shared" si="283"/>
        <v>-82.542626902471966</v>
      </c>
      <c r="H208" s="7">
        <f t="shared" si="269"/>
        <v>1.0162279999999999</v>
      </c>
      <c r="I208" s="7">
        <f t="shared" si="280"/>
        <v>1.0269676666666665</v>
      </c>
      <c r="J208" s="7">
        <f t="shared" si="281"/>
        <v>1.1555657777777775</v>
      </c>
      <c r="K208" s="7">
        <f t="shared" si="275"/>
        <v>-1.1128584247139339</v>
      </c>
      <c r="L208" s="43">
        <f t="shared" si="276"/>
        <v>-0.1205797025641695</v>
      </c>
      <c r="M208" s="8"/>
      <c r="N208" s="14">
        <f t="shared" si="282"/>
        <v>0.24476850685215035</v>
      </c>
      <c r="O208" s="14">
        <f t="shared" si="265"/>
        <v>1.4930000000000001</v>
      </c>
      <c r="P208" s="19"/>
      <c r="Q208" s="21"/>
      <c r="R208" s="21"/>
      <c r="S208" s="3"/>
    </row>
    <row r="209" spans="1:19">
      <c r="A209" s="29">
        <v>79499</v>
      </c>
      <c r="B209" s="34">
        <f t="shared" si="262"/>
        <v>-79.498999999999995</v>
      </c>
      <c r="C209" s="32">
        <v>1.6482000000000001</v>
      </c>
      <c r="F209" s="7">
        <f t="shared" ref="F209:G209" si="284">F208+0.515574984454017</f>
        <v>-82.284839410244956</v>
      </c>
      <c r="G209" s="7">
        <f t="shared" si="284"/>
        <v>-82.027051918017946</v>
      </c>
      <c r="H209" s="7">
        <f t="shared" si="269"/>
        <v>0.947075</v>
      </c>
      <c r="I209" s="7">
        <f t="shared" si="280"/>
        <v>0.96743066666666666</v>
      </c>
      <c r="J209" s="7">
        <f t="shared" si="281"/>
        <v>1.1388879999999999</v>
      </c>
      <c r="K209" s="7">
        <f t="shared" si="275"/>
        <v>-1.5054801993991795</v>
      </c>
      <c r="L209" s="43">
        <f t="shared" si="276"/>
        <v>-0.16842130218247964</v>
      </c>
      <c r="M209" s="8"/>
      <c r="N209" s="14">
        <f t="shared" si="282"/>
        <v>-0.43573145105456473</v>
      </c>
      <c r="O209" s="14">
        <f t="shared" si="265"/>
        <v>1.4930000000000001</v>
      </c>
      <c r="P209" s="19"/>
      <c r="Q209" s="21"/>
      <c r="R209" s="21"/>
      <c r="S209" s="3"/>
    </row>
    <row r="210" spans="1:19">
      <c r="A210" s="29">
        <v>79863.7</v>
      </c>
      <c r="B210" s="34">
        <f t="shared" si="262"/>
        <v>-79.863699999999994</v>
      </c>
      <c r="C210" s="32">
        <v>1.4497</v>
      </c>
      <c r="F210" s="7">
        <f t="shared" ref="F210:G210" si="285">F209+0.515574984454017</f>
        <v>-81.769264425790936</v>
      </c>
      <c r="G210" s="7">
        <f t="shared" si="285"/>
        <v>-81.511476933563927</v>
      </c>
      <c r="H210" s="7">
        <f t="shared" si="269"/>
        <v>0.93898900000000007</v>
      </c>
      <c r="I210" s="7">
        <f t="shared" si="280"/>
        <v>0.96335466666666669</v>
      </c>
      <c r="J210" s="7">
        <f t="shared" si="281"/>
        <v>1.1682157777777777</v>
      </c>
      <c r="K210" s="7">
        <f t="shared" si="275"/>
        <v>-1.7536239024335487</v>
      </c>
      <c r="L210" s="43">
        <f t="shared" si="276"/>
        <v>-0.19621955304680194</v>
      </c>
      <c r="M210" s="8"/>
      <c r="N210" s="14">
        <f t="shared" si="282"/>
        <v>-0.91234782039717366</v>
      </c>
      <c r="O210" s="14">
        <f t="shared" si="265"/>
        <v>1.4930000000000001</v>
      </c>
      <c r="P210" s="19"/>
      <c r="Q210" s="21"/>
      <c r="R210" s="21"/>
      <c r="S210" s="3"/>
    </row>
    <row r="211" spans="1:19">
      <c r="A211" s="29">
        <v>80228.5</v>
      </c>
      <c r="B211" s="34">
        <f t="shared" si="262"/>
        <v>-80.228499999999997</v>
      </c>
      <c r="C211" s="32">
        <v>1.2612000000000001</v>
      </c>
      <c r="F211" s="7">
        <f t="shared" ref="F211:G211" si="286">F210+0.515574984454017</f>
        <v>-81.253689441336917</v>
      </c>
      <c r="G211" s="7">
        <f t="shared" si="286"/>
        <v>-80.995901949109907</v>
      </c>
      <c r="H211" s="7">
        <f t="shared" si="269"/>
        <v>1.004</v>
      </c>
      <c r="I211" s="7">
        <f t="shared" si="280"/>
        <v>1.042613</v>
      </c>
      <c r="J211" s="7">
        <f t="shared" si="281"/>
        <v>1.2441880000000001</v>
      </c>
      <c r="K211" s="7">
        <f t="shared" si="275"/>
        <v>-1.6201329702585143</v>
      </c>
      <c r="L211" s="43">
        <f t="shared" si="276"/>
        <v>-0.19304799596202504</v>
      </c>
      <c r="M211" s="8"/>
      <c r="N211" s="14">
        <f t="shared" si="282"/>
        <v>-0.96206650495936485</v>
      </c>
      <c r="O211" s="14">
        <f t="shared" si="265"/>
        <v>1.4930000000000001</v>
      </c>
      <c r="P211" s="19"/>
      <c r="Q211" s="21"/>
      <c r="R211" s="21"/>
      <c r="S211" s="3"/>
    </row>
    <row r="212" spans="1:19">
      <c r="A212" s="29">
        <v>80593.2</v>
      </c>
      <c r="B212" s="34">
        <f t="shared" si="262"/>
        <v>-80.593199999999996</v>
      </c>
      <c r="C212" s="32">
        <v>1.1085</v>
      </c>
      <c r="F212" s="7">
        <f t="shared" ref="F212:G212" si="287">F211+0.515574984454017</f>
        <v>-80.738114456882897</v>
      </c>
      <c r="G212" s="7">
        <f t="shared" si="287"/>
        <v>-80.480326964655887</v>
      </c>
      <c r="H212" s="7">
        <f t="shared" si="269"/>
        <v>1.18485</v>
      </c>
      <c r="I212" s="7">
        <f t="shared" si="280"/>
        <v>1.21285</v>
      </c>
      <c r="J212" s="7">
        <f t="shared" si="281"/>
        <v>1.3462102222222223</v>
      </c>
      <c r="K212" s="7">
        <f t="shared" si="275"/>
        <v>-0.99063444936617229</v>
      </c>
      <c r="L212" s="43">
        <f t="shared" si="276"/>
        <v>-0.11986257388230281</v>
      </c>
      <c r="M212" s="8"/>
      <c r="N212" s="14">
        <f t="shared" si="282"/>
        <v>-0.56162357967285792</v>
      </c>
      <c r="O212" s="14">
        <f t="shared" si="265"/>
        <v>1.4930000000000001</v>
      </c>
      <c r="P212" s="19"/>
      <c r="Q212" s="21"/>
      <c r="R212" s="21"/>
      <c r="S212" s="3"/>
    </row>
    <row r="213" spans="1:19">
      <c r="A213" s="29">
        <v>80957.7</v>
      </c>
      <c r="B213" s="34">
        <f t="shared" si="262"/>
        <v>-80.957700000000003</v>
      </c>
      <c r="C213" s="32">
        <v>1.004</v>
      </c>
      <c r="F213" s="7">
        <f t="shared" ref="F213:G213" si="288">F212+0.515574984454017</f>
        <v>-80.222539472428878</v>
      </c>
      <c r="G213" s="7">
        <f t="shared" si="288"/>
        <v>-79.964751980201868</v>
      </c>
      <c r="H213" s="7">
        <f t="shared" si="269"/>
        <v>1.4497</v>
      </c>
      <c r="I213" s="7">
        <f t="shared" si="280"/>
        <v>1.4275833333333334</v>
      </c>
      <c r="J213" s="7">
        <f t="shared" si="281"/>
        <v>1.4695404444444442</v>
      </c>
      <c r="K213" s="7">
        <f t="shared" si="275"/>
        <v>-0.28551178206580485</v>
      </c>
      <c r="L213" s="43">
        <f t="shared" si="276"/>
        <v>-1.3501121741460342E-2</v>
      </c>
      <c r="M213" s="8"/>
      <c r="N213" s="14">
        <f t="shared" si="282"/>
        <v>0.10160926029340142</v>
      </c>
      <c r="O213" s="14">
        <f t="shared" si="265"/>
        <v>1.4930000000000001</v>
      </c>
      <c r="P213" s="19"/>
      <c r="Q213" s="21"/>
      <c r="R213" s="21"/>
      <c r="S213" s="3"/>
    </row>
    <row r="214" spans="1:19">
      <c r="A214" s="29">
        <v>81322.600000000006</v>
      </c>
      <c r="B214" s="34">
        <f t="shared" si="262"/>
        <v>-81.322600000000008</v>
      </c>
      <c r="C214" s="32">
        <v>0.94706500000000005</v>
      </c>
      <c r="F214" s="7">
        <f t="shared" ref="F214:G214" si="289">F213+0.515574984454017</f>
        <v>-79.706964487974858</v>
      </c>
      <c r="G214" s="7">
        <f t="shared" si="289"/>
        <v>-79.449176995747848</v>
      </c>
      <c r="H214" s="7">
        <f t="shared" si="269"/>
        <v>1.6482000000000001</v>
      </c>
      <c r="I214" s="7">
        <f t="shared" si="280"/>
        <v>1.6629833333333333</v>
      </c>
      <c r="J214" s="7">
        <f t="shared" si="281"/>
        <v>1.6198432222222221</v>
      </c>
      <c r="K214" s="7">
        <f t="shared" si="275"/>
        <v>0.266322755926518</v>
      </c>
      <c r="L214" s="43">
        <f t="shared" si="276"/>
        <v>1.750587796939751E-2</v>
      </c>
      <c r="M214" s="8"/>
      <c r="N214" s="14">
        <f t="shared" si="282"/>
        <v>0.71729799810723793</v>
      </c>
      <c r="O214" s="14">
        <f t="shared" si="265"/>
        <v>1.4930000000000001</v>
      </c>
      <c r="P214" s="19"/>
      <c r="Q214" s="21"/>
      <c r="R214" s="21"/>
      <c r="S214" s="3"/>
    </row>
    <row r="215" spans="1:19">
      <c r="A215" s="29">
        <v>81687.199999999997</v>
      </c>
      <c r="B215" s="34">
        <f t="shared" si="262"/>
        <v>-81.68719999999999</v>
      </c>
      <c r="C215" s="32">
        <v>0.93091299999999999</v>
      </c>
      <c r="F215" s="7">
        <f t="shared" ref="F215:G215" si="290">F214+0.515574984454017</f>
        <v>-79.191389503520838</v>
      </c>
      <c r="G215" s="7">
        <f t="shared" si="290"/>
        <v>-78.933602011293829</v>
      </c>
      <c r="H215" s="7">
        <f t="shared" si="269"/>
        <v>1.8910499999999999</v>
      </c>
      <c r="I215" s="7">
        <f t="shared" si="280"/>
        <v>1.8583499999999999</v>
      </c>
      <c r="J215" s="7">
        <f t="shared" si="281"/>
        <v>1.7918777777777777</v>
      </c>
      <c r="K215" s="27">
        <f t="shared" si="275"/>
        <v>0.37096404144628004</v>
      </c>
      <c r="L215" s="43">
        <f t="shared" si="276"/>
        <v>5.5345416664082991E-2</v>
      </c>
      <c r="M215" s="8"/>
      <c r="N215" s="15">
        <f t="shared" si="282"/>
        <v>0.99735503072743403</v>
      </c>
      <c r="O215" s="14">
        <f t="shared" si="265"/>
        <v>1.4930000000000001</v>
      </c>
      <c r="P215" s="19"/>
      <c r="Q215" s="21"/>
      <c r="R215" s="21"/>
      <c r="S215" s="3"/>
    </row>
    <row r="216" spans="1:19">
      <c r="A216" s="29">
        <v>82052.100000000006</v>
      </c>
      <c r="B216" s="34">
        <f t="shared" si="262"/>
        <v>-82.05210000000001</v>
      </c>
      <c r="C216" s="32">
        <v>0.947075</v>
      </c>
      <c r="F216" s="7">
        <f t="shared" ref="F216:G216" si="291">F215+0.515574984454017</f>
        <v>-78.675814519066819</v>
      </c>
      <c r="G216" s="7">
        <f t="shared" si="291"/>
        <v>-78.418027026839809</v>
      </c>
      <c r="H216" s="7">
        <f t="shared" si="269"/>
        <v>2.0358000000000001</v>
      </c>
      <c r="I216" s="7">
        <f t="shared" si="280"/>
        <v>2.0176833333333333</v>
      </c>
      <c r="J216" s="7">
        <f t="shared" si="281"/>
        <v>1.9900888888888888</v>
      </c>
      <c r="K216" s="7">
        <f t="shared" si="275"/>
        <v>0.13865935636599103</v>
      </c>
      <c r="L216" s="43">
        <f t="shared" si="276"/>
        <v>2.2969381602161887E-2</v>
      </c>
      <c r="M216" s="8"/>
      <c r="N216" s="14">
        <f t="shared" si="282"/>
        <v>0.8107385601037701</v>
      </c>
      <c r="O216" s="14">
        <f t="shared" si="265"/>
        <v>1.4930000000000001</v>
      </c>
      <c r="P216" s="19"/>
      <c r="Q216" s="21"/>
      <c r="R216" s="21"/>
      <c r="S216" s="3"/>
    </row>
    <row r="217" spans="1:19">
      <c r="A217" s="29">
        <v>82416.7</v>
      </c>
      <c r="B217" s="34">
        <f t="shared" si="262"/>
        <v>-82.416699999999992</v>
      </c>
      <c r="C217" s="32">
        <v>0.987456</v>
      </c>
      <c r="F217" s="7">
        <f t="shared" ref="F217:G217" si="292">F216+0.515574984454017</f>
        <v>-78.160239534612799</v>
      </c>
      <c r="G217" s="7">
        <f t="shared" si="292"/>
        <v>-77.902452042385789</v>
      </c>
      <c r="H217" s="7">
        <f t="shared" si="269"/>
        <v>2.1261999999999999</v>
      </c>
      <c r="I217" s="7">
        <f t="shared" si="280"/>
        <v>2.1539333333333333</v>
      </c>
      <c r="J217" s="7">
        <f t="shared" si="281"/>
        <v>2.1895166666666666</v>
      </c>
      <c r="K217" s="7">
        <f t="shared" si="275"/>
        <v>-0.16251684161649016</v>
      </c>
      <c r="L217" s="43">
        <f t="shared" si="276"/>
        <v>-2.8918102168667414E-2</v>
      </c>
      <c r="M217" s="8"/>
      <c r="N217" s="14">
        <f t="shared" si="282"/>
        <v>0.24476850685210239</v>
      </c>
      <c r="O217" s="14">
        <f t="shared" si="265"/>
        <v>1.4930000000000001</v>
      </c>
      <c r="P217" s="19"/>
      <c r="Q217" s="21"/>
      <c r="R217" s="21"/>
      <c r="S217" s="3"/>
    </row>
    <row r="218" spans="1:19">
      <c r="A218" s="29">
        <v>82781.600000000006</v>
      </c>
      <c r="B218" s="34">
        <f t="shared" si="262"/>
        <v>-82.781600000000012</v>
      </c>
      <c r="C218" s="32">
        <v>1.0449999999999999</v>
      </c>
      <c r="F218" s="7">
        <f t="shared" ref="F218:G218" si="293">F217+0.515574984454017</f>
        <v>-77.64466455015878</v>
      </c>
      <c r="G218" s="7">
        <f t="shared" si="293"/>
        <v>-77.38687705793177</v>
      </c>
      <c r="H218" s="7">
        <f t="shared" si="269"/>
        <v>2.2997999999999998</v>
      </c>
      <c r="I218" s="7">
        <f t="shared" si="280"/>
        <v>2.3044333333333333</v>
      </c>
      <c r="J218" s="7">
        <f t="shared" si="281"/>
        <v>2.3526944444444444</v>
      </c>
      <c r="K218" s="7">
        <f t="shared" si="275"/>
        <v>-0.20513123251118648</v>
      </c>
      <c r="L218" s="43">
        <f t="shared" si="276"/>
        <v>-2.248249642844502E-2</v>
      </c>
      <c r="M218" s="8"/>
      <c r="N218" s="14">
        <f t="shared" si="282"/>
        <v>-0.43573145105459649</v>
      </c>
      <c r="O218" s="14">
        <f t="shared" si="265"/>
        <v>1.4930000000000001</v>
      </c>
      <c r="P218" s="19"/>
      <c r="Q218" s="21"/>
      <c r="R218" s="21"/>
      <c r="S218" s="3"/>
    </row>
    <row r="219" spans="1:19">
      <c r="A219" s="29">
        <v>83146.2</v>
      </c>
      <c r="B219" s="34">
        <f t="shared" si="262"/>
        <v>-83.146199999999993</v>
      </c>
      <c r="C219" s="32">
        <v>1.1175999999999999</v>
      </c>
      <c r="F219" s="7">
        <f t="shared" ref="F219:G219" si="294">F218+0.515574984454017</f>
        <v>-77.12908956570476</v>
      </c>
      <c r="G219" s="7">
        <f t="shared" si="294"/>
        <v>-76.87130207347775</v>
      </c>
      <c r="H219" s="7">
        <f t="shared" si="269"/>
        <v>2.4872999999999998</v>
      </c>
      <c r="I219" s="7">
        <f t="shared" si="280"/>
        <v>2.5249999999999999</v>
      </c>
      <c r="J219" s="7">
        <f t="shared" si="281"/>
        <v>2.4652055555555554</v>
      </c>
      <c r="K219" s="7">
        <f t="shared" si="275"/>
        <v>0.24255358466839683</v>
      </c>
      <c r="L219" s="43">
        <f t="shared" si="276"/>
        <v>8.9625160849782226E-3</v>
      </c>
      <c r="M219" s="8"/>
      <c r="N219" s="14">
        <f t="shared" si="282"/>
        <v>-0.91234782039718809</v>
      </c>
      <c r="O219" s="14">
        <f t="shared" si="265"/>
        <v>1.4930000000000001</v>
      </c>
      <c r="P219" s="19"/>
      <c r="Q219" s="21"/>
      <c r="R219" s="21"/>
      <c r="S219" s="3"/>
    </row>
    <row r="220" spans="1:19">
      <c r="A220" s="29">
        <v>83511</v>
      </c>
      <c r="B220" s="34">
        <f t="shared" si="262"/>
        <v>-83.510999999999996</v>
      </c>
      <c r="C220" s="32">
        <v>1.2073</v>
      </c>
      <c r="F220" s="7">
        <f t="shared" ref="F220:G220" si="295">F219+0.515574984454017</f>
        <v>-76.61351458125074</v>
      </c>
      <c r="G220" s="7">
        <f t="shared" si="295"/>
        <v>-76.355727089023731</v>
      </c>
      <c r="H220" s="7">
        <f t="shared" si="269"/>
        <v>2.7879</v>
      </c>
      <c r="I220" s="7">
        <f t="shared" si="280"/>
        <v>2.7516333333333329</v>
      </c>
      <c r="J220" s="7">
        <f t="shared" si="281"/>
        <v>2.520888888888889</v>
      </c>
      <c r="K220" s="7">
        <f t="shared" si="275"/>
        <v>0.91532968970380546</v>
      </c>
      <c r="L220" s="43">
        <f t="shared" si="276"/>
        <v>0.10591942877291949</v>
      </c>
      <c r="M220" s="8"/>
      <c r="N220" s="14">
        <f t="shared" si="282"/>
        <v>-0.96206650495935908</v>
      </c>
      <c r="O220" s="14">
        <f t="shared" si="265"/>
        <v>1.4930000000000001</v>
      </c>
      <c r="P220" s="19"/>
      <c r="Q220" s="21"/>
      <c r="R220" s="21"/>
      <c r="S220" s="3"/>
    </row>
    <row r="221" spans="1:19">
      <c r="A221" s="29">
        <v>83875.7</v>
      </c>
      <c r="B221" s="34">
        <f t="shared" si="262"/>
        <v>-83.875699999999995</v>
      </c>
      <c r="C221" s="32">
        <v>1.3179000000000001</v>
      </c>
      <c r="F221" s="7">
        <f t="shared" ref="F221:G221" si="296">F220+0.515574984454017</f>
        <v>-76.097939596796721</v>
      </c>
      <c r="G221" s="7">
        <f t="shared" si="296"/>
        <v>-75.840152104569711</v>
      </c>
      <c r="H221" s="7">
        <f t="shared" si="269"/>
        <v>2.9796999999999998</v>
      </c>
      <c r="I221" s="7">
        <f t="shared" si="280"/>
        <v>2.8953000000000002</v>
      </c>
      <c r="J221" s="7">
        <f t="shared" si="281"/>
        <v>2.5098722222222221</v>
      </c>
      <c r="K221" s="7">
        <f t="shared" si="275"/>
        <v>1.5356470116893961</v>
      </c>
      <c r="L221" s="43">
        <f t="shared" si="276"/>
        <v>0.18719191105346211</v>
      </c>
      <c r="M221" s="8"/>
      <c r="N221" s="14">
        <f t="shared" si="282"/>
        <v>-0.56162357967282872</v>
      </c>
      <c r="O221" s="14">
        <f t="shared" si="265"/>
        <v>1.4930000000000001</v>
      </c>
      <c r="P221" s="19"/>
      <c r="Q221" s="21"/>
      <c r="R221" s="21"/>
      <c r="S221" s="3"/>
    </row>
    <row r="222" spans="1:19">
      <c r="A222" s="29">
        <v>84240.5</v>
      </c>
      <c r="B222" s="34">
        <f t="shared" si="262"/>
        <v>-84.240499999999997</v>
      </c>
      <c r="C222" s="32">
        <v>1.4505999999999999</v>
      </c>
      <c r="F222" s="7">
        <f t="shared" ref="F222:G222" si="297">F221+0.515574984454017</f>
        <v>-75.582364612342701</v>
      </c>
      <c r="G222" s="7">
        <f t="shared" si="297"/>
        <v>-75.324577120115691</v>
      </c>
      <c r="H222" s="7">
        <f t="shared" si="269"/>
        <v>2.9183000000000003</v>
      </c>
      <c r="I222" s="7">
        <f t="shared" si="280"/>
        <v>2.8529333333333331</v>
      </c>
      <c r="J222" s="7">
        <f t="shared" si="281"/>
        <v>2.4418055555555558</v>
      </c>
      <c r="K222" s="27">
        <f t="shared" si="275"/>
        <v>1.683703998634889</v>
      </c>
      <c r="L222" s="43">
        <f t="shared" si="276"/>
        <v>0.19514020817928457</v>
      </c>
      <c r="M222" s="8"/>
      <c r="N222" s="14">
        <f t="shared" si="282"/>
        <v>0.10160926029343652</v>
      </c>
      <c r="O222" s="14">
        <f t="shared" si="265"/>
        <v>1.4930000000000001</v>
      </c>
      <c r="P222" s="19"/>
      <c r="Q222" s="21"/>
      <c r="R222" s="21"/>
      <c r="S222" s="3"/>
    </row>
    <row r="223" spans="1:19">
      <c r="A223" s="29">
        <v>84605.2</v>
      </c>
      <c r="B223" s="34">
        <f t="shared" si="262"/>
        <v>-84.605199999999996</v>
      </c>
      <c r="C223" s="32">
        <v>1.5998000000000001</v>
      </c>
      <c r="F223" s="7">
        <f t="shared" ref="F223:G223" si="298">F222+0.515574984454017</f>
        <v>-75.066789627888681</v>
      </c>
      <c r="G223" s="7">
        <f t="shared" si="298"/>
        <v>-74.809002135661672</v>
      </c>
      <c r="H223" s="7">
        <f t="shared" si="269"/>
        <v>2.6608000000000001</v>
      </c>
      <c r="I223" s="7">
        <f t="shared" si="280"/>
        <v>2.6571000000000002</v>
      </c>
      <c r="J223" s="7">
        <f t="shared" si="281"/>
        <v>2.3210777777777776</v>
      </c>
      <c r="K223" s="7">
        <f t="shared" si="275"/>
        <v>1.4476991053007016</v>
      </c>
      <c r="L223" s="43">
        <f t="shared" si="276"/>
        <v>0.14636399756817964</v>
      </c>
      <c r="M223" s="8"/>
      <c r="N223" s="14">
        <f t="shared" si="282"/>
        <v>0.71729799810727246</v>
      </c>
      <c r="O223" s="14">
        <f t="shared" si="265"/>
        <v>1.4930000000000001</v>
      </c>
      <c r="P223" s="19"/>
      <c r="Q223" s="21"/>
      <c r="R223" s="21"/>
      <c r="S223" s="3"/>
    </row>
    <row r="224" spans="1:19">
      <c r="A224" s="29">
        <v>84969.7</v>
      </c>
      <c r="B224" s="34">
        <f t="shared" si="262"/>
        <v>-84.969700000000003</v>
      </c>
      <c r="C224" s="32">
        <v>1.7514000000000001</v>
      </c>
      <c r="F224" s="7">
        <f t="shared" ref="F224:G224" si="299">F223+0.515574984454017</f>
        <v>-74.551214643434662</v>
      </c>
      <c r="G224" s="7">
        <f t="shared" si="299"/>
        <v>-74.293427151207652</v>
      </c>
      <c r="H224" s="7">
        <f t="shared" si="269"/>
        <v>2.3921999999999999</v>
      </c>
      <c r="I224" s="7">
        <f t="shared" si="280"/>
        <v>2.3298833333333335</v>
      </c>
      <c r="J224" s="7">
        <f t="shared" si="281"/>
        <v>2.1608222222222224</v>
      </c>
      <c r="K224" s="7">
        <f t="shared" si="275"/>
        <v>0.7823925049106828</v>
      </c>
      <c r="L224" s="43">
        <f t="shared" si="276"/>
        <v>0.10707858119851488</v>
      </c>
      <c r="M224" s="8"/>
      <c r="N224" s="15">
        <f t="shared" si="282"/>
        <v>0.99735503072743659</v>
      </c>
      <c r="O224" s="14">
        <f t="shared" si="265"/>
        <v>1.4930000000000001</v>
      </c>
      <c r="P224" s="19"/>
      <c r="Q224" s="21"/>
      <c r="R224" s="21"/>
      <c r="S224" s="3"/>
    </row>
    <row r="225" spans="1:19">
      <c r="A225" s="29">
        <v>85334.7</v>
      </c>
      <c r="B225" s="34">
        <f t="shared" si="262"/>
        <v>-85.334699999999998</v>
      </c>
      <c r="C225" s="32">
        <v>1.8864000000000001</v>
      </c>
      <c r="F225" s="7">
        <f t="shared" ref="F225:G225" si="300">F224+0.515574984454017</f>
        <v>-74.035639658980642</v>
      </c>
      <c r="G225" s="7">
        <f t="shared" si="300"/>
        <v>-73.777852166753632</v>
      </c>
      <c r="H225" s="7">
        <f t="shared" si="269"/>
        <v>1.9366500000000002</v>
      </c>
      <c r="I225" s="7">
        <f t="shared" si="280"/>
        <v>1.9474833333333335</v>
      </c>
      <c r="J225" s="7">
        <f t="shared" si="281"/>
        <v>1.9665555555555558</v>
      </c>
      <c r="K225" s="7">
        <f t="shared" si="275"/>
        <v>-9.6982880388722936E-2</v>
      </c>
      <c r="L225" s="43">
        <f t="shared" si="276"/>
        <v>-1.5207073845980079E-2</v>
      </c>
      <c r="M225" s="8"/>
      <c r="N225" s="14">
        <f t="shared" si="282"/>
        <v>0.81073856010374945</v>
      </c>
      <c r="O225" s="14">
        <f t="shared" si="265"/>
        <v>1.4930000000000001</v>
      </c>
      <c r="P225" s="19"/>
      <c r="Q225" s="21"/>
      <c r="R225" s="21"/>
      <c r="S225" s="3"/>
    </row>
    <row r="226" spans="1:19">
      <c r="A226" s="29">
        <v>85699.199999999997</v>
      </c>
      <c r="B226" s="34">
        <f t="shared" si="262"/>
        <v>-85.69919999999999</v>
      </c>
      <c r="C226" s="32">
        <v>1.9856</v>
      </c>
      <c r="F226" s="7">
        <f t="shared" ref="F226:G226" si="301">F225+0.515574984454017</f>
        <v>-73.520064674526623</v>
      </c>
      <c r="G226" s="7">
        <f t="shared" si="301"/>
        <v>-73.262277182299613</v>
      </c>
      <c r="H226" s="7">
        <f t="shared" si="269"/>
        <v>1.5136000000000001</v>
      </c>
      <c r="I226" s="7">
        <f t="shared" si="280"/>
        <v>1.5545000000000002</v>
      </c>
      <c r="J226" s="7">
        <f t="shared" si="281"/>
        <v>1.7612555555555556</v>
      </c>
      <c r="K226" s="7">
        <f t="shared" si="275"/>
        <v>-1.173910026306989</v>
      </c>
      <c r="L226" s="43">
        <f t="shared" si="276"/>
        <v>-0.14061307274482215</v>
      </c>
      <c r="M226" s="8"/>
      <c r="N226" s="14">
        <f t="shared" si="282"/>
        <v>0.24476850685208193</v>
      </c>
      <c r="O226" s="14">
        <f t="shared" si="265"/>
        <v>1.4930000000000001</v>
      </c>
      <c r="P226" s="19"/>
      <c r="Q226" s="21"/>
      <c r="R226" s="21"/>
      <c r="S226" s="3"/>
    </row>
    <row r="227" spans="1:19">
      <c r="A227" s="29">
        <v>86064.1</v>
      </c>
      <c r="B227" s="34">
        <f t="shared" si="262"/>
        <v>-86.06410000000001</v>
      </c>
      <c r="C227" s="32">
        <v>2.0358000000000001</v>
      </c>
      <c r="F227" s="7">
        <f t="shared" ref="F227:G227" si="302">F226+0.515574984454017</f>
        <v>-73.004489690072603</v>
      </c>
      <c r="G227" s="7">
        <f t="shared" si="302"/>
        <v>-72.746702197845593</v>
      </c>
      <c r="H227" s="7">
        <f t="shared" si="269"/>
        <v>1.2132499999999999</v>
      </c>
      <c r="I227" s="7">
        <f t="shared" si="280"/>
        <v>1.2572833333333333</v>
      </c>
      <c r="J227" s="7">
        <f t="shared" si="281"/>
        <v>1.574111111111111</v>
      </c>
      <c r="K227" s="7">
        <f t="shared" si="275"/>
        <v>-2.0127408766852541</v>
      </c>
      <c r="L227" s="43">
        <f t="shared" si="276"/>
        <v>-0.22924754711653839</v>
      </c>
      <c r="M227" s="8"/>
      <c r="N227" s="14">
        <f t="shared" si="282"/>
        <v>-0.43573145105462824</v>
      </c>
      <c r="O227" s="14">
        <f t="shared" si="265"/>
        <v>1.4930000000000001</v>
      </c>
      <c r="P227" s="19"/>
      <c r="Q227" s="21"/>
      <c r="R227" s="21"/>
      <c r="S227" s="3"/>
    </row>
    <row r="228" spans="1:19">
      <c r="A228" s="29">
        <v>86428.7</v>
      </c>
      <c r="B228" s="34">
        <f t="shared" si="262"/>
        <v>-86.428699999999992</v>
      </c>
      <c r="C228" s="32">
        <v>2.0350999999999999</v>
      </c>
      <c r="F228" s="7">
        <f t="shared" ref="F228:G228" si="303">F227+0.515574984454017</f>
        <v>-72.488914705618583</v>
      </c>
      <c r="G228" s="7">
        <f t="shared" si="303"/>
        <v>-72.231127213391574</v>
      </c>
      <c r="H228" s="7">
        <f t="shared" si="269"/>
        <v>1.0449999999999999</v>
      </c>
      <c r="I228" s="7">
        <f t="shared" si="280"/>
        <v>1.0992499999999998</v>
      </c>
      <c r="J228" s="7">
        <f t="shared" si="281"/>
        <v>1.4338111111111109</v>
      </c>
      <c r="K228" s="7">
        <f t="shared" si="275"/>
        <v>-2.3333694969893761</v>
      </c>
      <c r="L228" s="43">
        <f t="shared" si="276"/>
        <v>-0.27117317483319514</v>
      </c>
      <c r="M228" s="8"/>
      <c r="N228" s="14">
        <f t="shared" si="282"/>
        <v>-0.91234782039720252</v>
      </c>
      <c r="O228" s="14">
        <f t="shared" si="265"/>
        <v>1.4930000000000001</v>
      </c>
      <c r="P228" s="19"/>
      <c r="Q228" s="21"/>
      <c r="R228" s="21"/>
      <c r="S228" s="3"/>
    </row>
    <row r="229" spans="1:19">
      <c r="A229" s="29">
        <v>86793.600000000006</v>
      </c>
      <c r="B229" s="34">
        <f t="shared" si="262"/>
        <v>-86.793600000000012</v>
      </c>
      <c r="C229" s="32">
        <v>2.0003000000000002</v>
      </c>
      <c r="F229" s="7">
        <f t="shared" ref="F229:G229" si="304">F228+0.515574984454017</f>
        <v>-71.973339721164564</v>
      </c>
      <c r="G229" s="7">
        <f t="shared" si="304"/>
        <v>-71.715552228937554</v>
      </c>
      <c r="H229" s="7">
        <f t="shared" si="269"/>
        <v>1.0394999999999999</v>
      </c>
      <c r="I229" s="7">
        <f t="shared" si="280"/>
        <v>1.0721666666666667</v>
      </c>
      <c r="J229" s="7">
        <f t="shared" si="281"/>
        <v>1.336688888888889</v>
      </c>
      <c r="K229" s="7">
        <f t="shared" si="275"/>
        <v>-1.9789363435354368</v>
      </c>
      <c r="L229" s="43">
        <f t="shared" si="276"/>
        <v>-0.22233213080414305</v>
      </c>
      <c r="M229" s="8"/>
      <c r="N229" s="14">
        <f t="shared" si="282"/>
        <v>-0.96206650495934554</v>
      </c>
      <c r="O229" s="14">
        <f t="shared" si="265"/>
        <v>1.4930000000000001</v>
      </c>
      <c r="P229" s="19"/>
      <c r="Q229" s="21"/>
      <c r="R229" s="21"/>
      <c r="S229" s="3"/>
    </row>
    <row r="230" spans="1:19">
      <c r="A230" s="29">
        <v>87158.2</v>
      </c>
      <c r="B230" s="34">
        <f t="shared" si="262"/>
        <v>-87.158199999999994</v>
      </c>
      <c r="C230" s="32">
        <v>1.9609000000000001</v>
      </c>
      <c r="F230" s="7">
        <f t="shared" ref="F230:G230" si="305">F229+0.515574984454017</f>
        <v>-71.457764736710544</v>
      </c>
      <c r="G230" s="7">
        <f t="shared" si="305"/>
        <v>-71.199977244483534</v>
      </c>
      <c r="H230" s="7">
        <f t="shared" si="269"/>
        <v>1.1319999999999999</v>
      </c>
      <c r="I230" s="7">
        <f t="shared" si="280"/>
        <v>1.1351666666666667</v>
      </c>
      <c r="J230" s="7">
        <f t="shared" si="281"/>
        <v>1.2864055555555554</v>
      </c>
      <c r="K230" s="7">
        <f t="shared" si="275"/>
        <v>-1.1756703648840638</v>
      </c>
      <c r="L230" s="43">
        <f t="shared" si="276"/>
        <v>-0.12002867594028144</v>
      </c>
      <c r="M230" s="8"/>
      <c r="N230" s="14">
        <f t="shared" si="282"/>
        <v>-0.56162357967279952</v>
      </c>
      <c r="O230" s="14">
        <f t="shared" si="265"/>
        <v>1.4930000000000001</v>
      </c>
      <c r="P230" s="19"/>
      <c r="Q230" s="21"/>
      <c r="R230" s="21"/>
      <c r="S230" s="3"/>
    </row>
    <row r="231" spans="1:19">
      <c r="A231" s="29">
        <v>87523</v>
      </c>
      <c r="B231" s="34">
        <f t="shared" si="262"/>
        <v>-87.522999999999996</v>
      </c>
      <c r="C231" s="32">
        <v>1.9488000000000001</v>
      </c>
      <c r="F231" s="7">
        <f t="shared" ref="F231:G231" si="306">F230+0.515574984454017</f>
        <v>-70.942189752256525</v>
      </c>
      <c r="G231" s="7">
        <f t="shared" si="306"/>
        <v>-70.684402260029515</v>
      </c>
      <c r="H231" s="7">
        <f t="shared" si="269"/>
        <v>1.234</v>
      </c>
      <c r="I231" s="7">
        <f t="shared" si="280"/>
        <v>1.2546999999999999</v>
      </c>
      <c r="J231" s="7">
        <f t="shared" si="281"/>
        <v>1.2653055555555557</v>
      </c>
      <c r="K231" s="7">
        <f t="shared" si="275"/>
        <v>-8.3818137911353396E-2</v>
      </c>
      <c r="L231" s="43">
        <f t="shared" si="276"/>
        <v>-2.4741498540097995E-2</v>
      </c>
      <c r="M231" s="8"/>
      <c r="N231" s="14">
        <f t="shared" si="282"/>
        <v>0.10160926029347161</v>
      </c>
      <c r="O231" s="14">
        <f t="shared" si="265"/>
        <v>1.4930000000000001</v>
      </c>
      <c r="P231" s="19"/>
      <c r="Q231" s="21"/>
      <c r="R231" s="21"/>
      <c r="S231" s="3"/>
    </row>
    <row r="232" spans="1:19">
      <c r="A232" s="29">
        <v>87887.7</v>
      </c>
      <c r="B232" s="34">
        <f t="shared" si="262"/>
        <v>-87.887699999999995</v>
      </c>
      <c r="C232" s="32">
        <v>1.9890000000000001</v>
      </c>
      <c r="F232" s="7">
        <f t="shared" ref="F232:G232" si="307">F231+0.515574984454017</f>
        <v>-70.426614767802505</v>
      </c>
      <c r="G232" s="7">
        <f t="shared" si="307"/>
        <v>-70.168827275575495</v>
      </c>
      <c r="H232" s="7">
        <f t="shared" si="269"/>
        <v>1.3980999999999999</v>
      </c>
      <c r="I232" s="7">
        <f t="shared" si="280"/>
        <v>1.3834</v>
      </c>
      <c r="J232" s="7">
        <f t="shared" si="281"/>
        <v>1.2623888888888888</v>
      </c>
      <c r="K232" s="7">
        <f t="shared" si="275"/>
        <v>0.95858821458434162</v>
      </c>
      <c r="L232" s="43">
        <f t="shared" si="276"/>
        <v>0.1075034106412005</v>
      </c>
      <c r="M232" s="8"/>
      <c r="N232" s="14">
        <f t="shared" si="282"/>
        <v>0.71729799810728712</v>
      </c>
      <c r="O232" s="14">
        <f t="shared" si="265"/>
        <v>1.4930000000000001</v>
      </c>
      <c r="P232" s="19"/>
      <c r="Q232" s="21"/>
      <c r="R232" s="21"/>
      <c r="S232" s="3"/>
    </row>
    <row r="233" spans="1:19">
      <c r="A233" s="29">
        <v>88252.5</v>
      </c>
      <c r="B233" s="34">
        <f t="shared" si="262"/>
        <v>-88.252499999999998</v>
      </c>
      <c r="C233" s="32">
        <v>2.0897000000000001</v>
      </c>
      <c r="F233" s="7">
        <f t="shared" ref="F233:G233" si="308">F232+0.515574984454017</f>
        <v>-69.911039783348485</v>
      </c>
      <c r="G233" s="7">
        <f t="shared" si="308"/>
        <v>-69.653252291121476</v>
      </c>
      <c r="H233" s="7">
        <f t="shared" si="269"/>
        <v>1.5181</v>
      </c>
      <c r="I233" s="7">
        <f t="shared" si="280"/>
        <v>1.4667666666666666</v>
      </c>
      <c r="J233" s="7">
        <f t="shared" si="281"/>
        <v>1.2623555555555557</v>
      </c>
      <c r="K233" s="7">
        <f t="shared" si="275"/>
        <v>1.6192831743125713</v>
      </c>
      <c r="L233" s="43">
        <f t="shared" si="276"/>
        <v>0.20259303594690681</v>
      </c>
      <c r="M233" s="8"/>
      <c r="N233" s="15">
        <f t="shared" si="282"/>
        <v>0.99735503072743925</v>
      </c>
      <c r="O233" s="14">
        <f t="shared" si="265"/>
        <v>1.4930000000000001</v>
      </c>
      <c r="P233" s="19"/>
      <c r="Q233" s="21"/>
      <c r="R233" s="21"/>
      <c r="S233" s="3"/>
    </row>
    <row r="234" spans="1:19">
      <c r="A234" s="29">
        <v>88617.2</v>
      </c>
      <c r="B234" s="34">
        <f t="shared" si="262"/>
        <v>-88.617199999999997</v>
      </c>
      <c r="C234" s="32">
        <v>2.2349999999999999</v>
      </c>
      <c r="F234" s="7">
        <f t="shared" ref="F234:G234" si="309">F233+0.515574984454017</f>
        <v>-69.395464798894466</v>
      </c>
      <c r="G234" s="7">
        <f t="shared" si="309"/>
        <v>-69.137677306667456</v>
      </c>
      <c r="H234" s="7">
        <f t="shared" si="269"/>
        <v>1.4841</v>
      </c>
      <c r="I234" s="7">
        <f t="shared" si="280"/>
        <v>1.4419666666666668</v>
      </c>
      <c r="J234" s="7">
        <f t="shared" si="281"/>
        <v>1.2614666666666665</v>
      </c>
      <c r="K234" s="7">
        <f t="shared" si="275"/>
        <v>1.4308741147870241</v>
      </c>
      <c r="L234" s="43">
        <f t="shared" si="276"/>
        <v>0.1764876862910898</v>
      </c>
      <c r="M234" s="8"/>
      <c r="N234" s="14">
        <f t="shared" si="282"/>
        <v>0.8107385601037288</v>
      </c>
      <c r="O234" s="14">
        <f t="shared" si="265"/>
        <v>1.4930000000000001</v>
      </c>
      <c r="P234" s="19"/>
      <c r="Q234" s="21"/>
      <c r="R234" s="21"/>
      <c r="S234" s="3"/>
    </row>
    <row r="235" spans="1:19">
      <c r="A235" s="29">
        <v>88982</v>
      </c>
      <c r="B235" s="34">
        <f t="shared" si="262"/>
        <v>-88.981999999999999</v>
      </c>
      <c r="C235" s="32">
        <v>2.3904999999999998</v>
      </c>
      <c r="F235" s="7">
        <f t="shared" ref="F235:G235" si="310">F234+0.515574984454017</f>
        <v>-68.879889814440446</v>
      </c>
      <c r="G235" s="7">
        <f t="shared" si="310"/>
        <v>-68.622102322213436</v>
      </c>
      <c r="H235" s="7">
        <f t="shared" si="269"/>
        <v>1.3237000000000001</v>
      </c>
      <c r="I235" s="7">
        <f t="shared" si="280"/>
        <v>1.3316000000000001</v>
      </c>
      <c r="J235" s="7">
        <f t="shared" si="281"/>
        <v>1.2831388888888888</v>
      </c>
      <c r="K235" s="7">
        <f t="shared" si="275"/>
        <v>0.37767627129651871</v>
      </c>
      <c r="L235" s="43">
        <f t="shared" si="276"/>
        <v>3.1610850128807488E-2</v>
      </c>
      <c r="M235" s="8"/>
      <c r="N235" s="14">
        <f t="shared" si="282"/>
        <v>0.24476850685203394</v>
      </c>
      <c r="O235" s="14">
        <f t="shared" si="265"/>
        <v>1.4930000000000001</v>
      </c>
      <c r="P235" s="19"/>
      <c r="Q235" s="21"/>
      <c r="R235" s="21"/>
      <c r="S235" s="3"/>
    </row>
    <row r="236" spans="1:19">
      <c r="A236" s="29">
        <v>89346.7</v>
      </c>
      <c r="B236" s="34">
        <f t="shared" si="262"/>
        <v>-89.346699999999998</v>
      </c>
      <c r="C236" s="32">
        <v>2.5137999999999998</v>
      </c>
      <c r="F236" s="7">
        <f t="shared" ref="F236:G236" si="311">F235+0.515574984454017</f>
        <v>-68.364314829986427</v>
      </c>
      <c r="G236" s="7">
        <f t="shared" si="311"/>
        <v>-68.106527337759417</v>
      </c>
      <c r="H236" s="7">
        <f t="shared" si="269"/>
        <v>1.1870000000000001</v>
      </c>
      <c r="I236" s="7">
        <f t="shared" si="280"/>
        <v>1.1851333333333334</v>
      </c>
      <c r="J236" s="7">
        <f t="shared" si="281"/>
        <v>1.3672166666666667</v>
      </c>
      <c r="K236" s="7">
        <f t="shared" si="275"/>
        <v>-1.3317811124791246</v>
      </c>
      <c r="L236" s="43">
        <f t="shared" si="276"/>
        <v>-0.1318128070410689</v>
      </c>
      <c r="M236" s="8"/>
      <c r="N236" s="14">
        <f t="shared" si="282"/>
        <v>-0.43573145105466005</v>
      </c>
      <c r="O236" s="14">
        <f t="shared" si="265"/>
        <v>1.4930000000000001</v>
      </c>
      <c r="P236" s="19"/>
      <c r="Q236" s="21"/>
      <c r="R236" s="21"/>
      <c r="S236" s="3"/>
    </row>
    <row r="237" spans="1:19">
      <c r="A237" s="29">
        <v>89711.2</v>
      </c>
      <c r="B237" s="34">
        <f t="shared" si="262"/>
        <v>-89.711199999999991</v>
      </c>
      <c r="C237" s="32">
        <v>2.5649000000000002</v>
      </c>
      <c r="F237" s="7">
        <f t="shared" ref="F237:G237" si="312">F236+0.515574984454017</f>
        <v>-67.848739845532407</v>
      </c>
      <c r="G237" s="7">
        <f t="shared" si="312"/>
        <v>-67.590952353305397</v>
      </c>
      <c r="H237" s="7">
        <f t="shared" si="269"/>
        <v>1.0447000000000002</v>
      </c>
      <c r="I237" s="7">
        <f t="shared" si="280"/>
        <v>1.0877333333333334</v>
      </c>
      <c r="J237" s="7">
        <f t="shared" si="281"/>
        <v>1.5614333333333335</v>
      </c>
      <c r="K237" s="7">
        <f t="shared" si="275"/>
        <v>-3.0337510407104586</v>
      </c>
      <c r="L237" s="43">
        <f t="shared" si="276"/>
        <v>-0.33093525179856109</v>
      </c>
      <c r="M237" s="8"/>
      <c r="N237" s="14">
        <f t="shared" si="282"/>
        <v>-0.91234782039722273</v>
      </c>
      <c r="O237" s="14">
        <f t="shared" si="265"/>
        <v>1.4930000000000001</v>
      </c>
      <c r="P237" s="19"/>
      <c r="Q237" s="21"/>
      <c r="R237" s="21"/>
      <c r="S237" s="3"/>
    </row>
    <row r="238" spans="1:19">
      <c r="A238" s="29">
        <v>90076.2</v>
      </c>
      <c r="B238" s="34">
        <f t="shared" si="262"/>
        <v>-90.0762</v>
      </c>
      <c r="C238" s="32">
        <v>2.5183</v>
      </c>
      <c r="F238" s="7">
        <f t="shared" ref="F238:G238" si="313">F237+0.515574984454017</f>
        <v>-67.333164861078387</v>
      </c>
      <c r="G238" s="7">
        <f t="shared" si="313"/>
        <v>-67.075377368851377</v>
      </c>
      <c r="H238" s="7">
        <f t="shared" si="269"/>
        <v>1.0315000000000001</v>
      </c>
      <c r="I238" s="7">
        <f t="shared" si="280"/>
        <v>1.1344166666666666</v>
      </c>
      <c r="J238" s="7">
        <f t="shared" si="281"/>
        <v>1.9024666666666665</v>
      </c>
      <c r="K238" s="7">
        <f t="shared" si="275"/>
        <v>-4.0371272383221779</v>
      </c>
      <c r="L238" s="43">
        <f t="shared" si="276"/>
        <v>-0.45780916003784555</v>
      </c>
      <c r="M238" s="8"/>
      <c r="N238" s="14">
        <f t="shared" si="282"/>
        <v>-0.96206650495933987</v>
      </c>
      <c r="O238" s="14">
        <f t="shared" si="265"/>
        <v>1.4930000000000001</v>
      </c>
      <c r="P238" s="19"/>
      <c r="Q238" s="21"/>
      <c r="R238" s="21"/>
      <c r="S238" s="3"/>
    </row>
    <row r="239" spans="1:19">
      <c r="A239" s="29">
        <v>90440.7</v>
      </c>
      <c r="B239" s="34">
        <f t="shared" si="262"/>
        <v>-90.440699999999993</v>
      </c>
      <c r="C239" s="32">
        <v>2.3748</v>
      </c>
      <c r="F239" s="7">
        <f t="shared" ref="F239:G239" si="314">F238+0.515574984454017</f>
        <v>-66.817589876624368</v>
      </c>
      <c r="G239" s="7">
        <f t="shared" si="314"/>
        <v>-66.559802384397358</v>
      </c>
      <c r="H239" s="7">
        <f t="shared" si="269"/>
        <v>1.3270500000000001</v>
      </c>
      <c r="I239" s="7">
        <f t="shared" si="280"/>
        <v>1.4497499999999999</v>
      </c>
      <c r="J239" s="7">
        <f t="shared" si="281"/>
        <v>2.3649666666666662</v>
      </c>
      <c r="K239" s="7">
        <f t="shared" si="275"/>
        <v>-3.8698924579627612</v>
      </c>
      <c r="L239" s="43">
        <f t="shared" si="276"/>
        <v>-0.43887158381372526</v>
      </c>
      <c r="M239" s="8"/>
      <c r="N239" s="14">
        <f t="shared" si="282"/>
        <v>-0.56162357967277032</v>
      </c>
      <c r="O239" s="14">
        <f t="shared" si="265"/>
        <v>1.4930000000000001</v>
      </c>
      <c r="P239" s="19"/>
      <c r="Q239" s="21"/>
      <c r="R239" s="21"/>
      <c r="S239" s="3"/>
    </row>
    <row r="240" spans="1:19">
      <c r="A240" s="29">
        <v>90805.6</v>
      </c>
      <c r="B240" s="34">
        <f t="shared" si="262"/>
        <v>-90.805600000000013</v>
      </c>
      <c r="C240" s="32">
        <v>2.1564999999999999</v>
      </c>
      <c r="F240" s="7">
        <f t="shared" ref="F240:G240" si="315">F239+0.515574984454017</f>
        <v>-66.302014892170348</v>
      </c>
      <c r="G240" s="7">
        <f t="shared" si="315"/>
        <v>-66.044227399943338</v>
      </c>
      <c r="H240" s="7">
        <f t="shared" si="269"/>
        <v>1.9906999999999999</v>
      </c>
      <c r="I240" s="7">
        <f t="shared" si="280"/>
        <v>2.1545999999999998</v>
      </c>
      <c r="J240" s="7">
        <f t="shared" si="281"/>
        <v>3.0039666666666665</v>
      </c>
      <c r="K240" s="7">
        <f t="shared" si="275"/>
        <v>-2.8274836604933471</v>
      </c>
      <c r="L240" s="43">
        <f t="shared" si="276"/>
        <v>-0.33730955736304213</v>
      </c>
      <c r="M240" s="8"/>
      <c r="N240" s="14">
        <f t="shared" si="282"/>
        <v>0.10160926029350673</v>
      </c>
      <c r="O240" s="14">
        <f t="shared" si="265"/>
        <v>1.4930000000000001</v>
      </c>
      <c r="P240" s="19"/>
      <c r="Q240" s="21"/>
      <c r="R240" s="21"/>
      <c r="S240" s="3"/>
    </row>
    <row r="241" spans="1:19">
      <c r="A241" s="29">
        <v>91170.2</v>
      </c>
      <c r="B241" s="34">
        <f t="shared" si="262"/>
        <v>-91.170199999999994</v>
      </c>
      <c r="C241" s="32">
        <v>1.8980999999999999</v>
      </c>
      <c r="F241" s="7">
        <f t="shared" ref="F241:G241" si="316">F240+0.515574984454017</f>
        <v>-65.786439907716328</v>
      </c>
      <c r="G241" s="7">
        <f t="shared" si="316"/>
        <v>-65.528652415489319</v>
      </c>
      <c r="H241" s="7">
        <f t="shared" si="269"/>
        <v>3.1460499999999998</v>
      </c>
      <c r="I241" s="7">
        <f t="shared" si="280"/>
        <v>3.2413833333333328</v>
      </c>
      <c r="J241" s="7">
        <f t="shared" si="281"/>
        <v>3.7623444444444436</v>
      </c>
      <c r="K241" s="7">
        <f t="shared" si="275"/>
        <v>-1.3846714962006546</v>
      </c>
      <c r="L241" s="43">
        <f t="shared" si="276"/>
        <v>-0.16380596023165217</v>
      </c>
      <c r="M241" s="8"/>
      <c r="N241" s="14">
        <f t="shared" si="282"/>
        <v>0.71729799810732164</v>
      </c>
      <c r="O241" s="14">
        <f t="shared" si="265"/>
        <v>1.4930000000000001</v>
      </c>
      <c r="P241" s="19"/>
      <c r="Q241" s="21"/>
      <c r="R241" s="21"/>
      <c r="S241" s="3"/>
    </row>
    <row r="242" spans="1:19">
      <c r="A242" s="29">
        <v>91535.1</v>
      </c>
      <c r="B242" s="34">
        <f t="shared" si="262"/>
        <v>-91.5351</v>
      </c>
      <c r="C242" s="32">
        <v>1.6358999999999999</v>
      </c>
      <c r="F242" s="7">
        <f t="shared" ref="F242:G242" si="317">F241+0.515574984454017</f>
        <v>-65.270864923262309</v>
      </c>
      <c r="G242" s="7">
        <f t="shared" si="317"/>
        <v>-65.013077431035299</v>
      </c>
      <c r="H242" s="7">
        <f t="shared" si="269"/>
        <v>4.5873999999999997</v>
      </c>
      <c r="I242" s="7">
        <f t="shared" si="280"/>
        <v>4.4600166666666672</v>
      </c>
      <c r="J242" s="7">
        <f t="shared" si="281"/>
        <v>4.5553555555555549</v>
      </c>
      <c r="K242" s="7">
        <f t="shared" si="275"/>
        <v>-0.20928967613212057</v>
      </c>
      <c r="L242" s="43">
        <f t="shared" si="276"/>
        <v>7.0344551712027137E-3</v>
      </c>
      <c r="M242" s="8"/>
      <c r="N242" s="15">
        <f t="shared" si="282"/>
        <v>0.9973550307274418</v>
      </c>
      <c r="O242" s="14">
        <f t="shared" si="265"/>
        <v>1.4930000000000001</v>
      </c>
      <c r="P242" s="19"/>
      <c r="Q242" s="21"/>
      <c r="R242" s="21"/>
      <c r="S242" s="3"/>
    </row>
    <row r="243" spans="1:19">
      <c r="A243" s="29">
        <v>91899.7</v>
      </c>
      <c r="B243" s="34">
        <f t="shared" si="262"/>
        <v>-91.899699999999996</v>
      </c>
      <c r="C243" s="32">
        <v>1.3997999999999999</v>
      </c>
      <c r="F243" s="7">
        <f t="shared" ref="F243:G243" si="318">F242+0.515574984454017</f>
        <v>-64.755289938808289</v>
      </c>
      <c r="G243" s="7">
        <f t="shared" si="318"/>
        <v>-64.497502446581279</v>
      </c>
      <c r="H243" s="7">
        <f t="shared" si="269"/>
        <v>5.6466000000000003</v>
      </c>
      <c r="I243" s="7">
        <f t="shared" si="280"/>
        <v>5.769566666666667</v>
      </c>
      <c r="J243" s="7">
        <f t="shared" si="281"/>
        <v>5.3391444444444449</v>
      </c>
      <c r="K243" s="7">
        <f t="shared" si="275"/>
        <v>0.80616328458783304</v>
      </c>
      <c r="L243" s="43">
        <f t="shared" si="276"/>
        <v>5.7585172822112618E-2</v>
      </c>
      <c r="M243" s="8"/>
      <c r="N243" s="14">
        <f t="shared" si="282"/>
        <v>0.81073856010369982</v>
      </c>
      <c r="O243" s="14">
        <f t="shared" si="265"/>
        <v>1.4930000000000001</v>
      </c>
      <c r="P243" s="19"/>
      <c r="Q243" s="21"/>
      <c r="R243" s="21"/>
      <c r="S243" s="3"/>
    </row>
    <row r="244" spans="1:19">
      <c r="A244" s="29">
        <v>92264.5</v>
      </c>
      <c r="B244" s="34">
        <f t="shared" si="262"/>
        <v>-92.264499999999998</v>
      </c>
      <c r="C244" s="32">
        <v>1.2028000000000001</v>
      </c>
      <c r="F244" s="7">
        <f t="shared" ref="F244:G244" si="319">F243+0.515574984454017</f>
        <v>-64.23971495435427</v>
      </c>
      <c r="G244" s="7">
        <f t="shared" si="319"/>
        <v>-63.98192746212726</v>
      </c>
      <c r="H244" s="7">
        <f t="shared" si="269"/>
        <v>7.0747</v>
      </c>
      <c r="I244" s="7">
        <f t="shared" si="280"/>
        <v>6.9112333333333327</v>
      </c>
      <c r="J244" s="7">
        <f t="shared" si="281"/>
        <v>6.0938944444444436</v>
      </c>
      <c r="K244" s="7">
        <f t="shared" si="275"/>
        <v>1.3412422816644343</v>
      </c>
      <c r="L244" s="43">
        <f t="shared" si="276"/>
        <v>0.16094889146787184</v>
      </c>
      <c r="M244" s="8"/>
      <c r="N244" s="14">
        <f t="shared" si="282"/>
        <v>0.24476850685199975</v>
      </c>
      <c r="O244" s="14">
        <f t="shared" si="265"/>
        <v>1.4930000000000001</v>
      </c>
      <c r="P244" s="19"/>
      <c r="Q244" s="21"/>
      <c r="R244" s="21"/>
      <c r="S244" s="3"/>
    </row>
    <row r="245" spans="1:19">
      <c r="A245" s="29">
        <v>92629.2</v>
      </c>
      <c r="B245" s="34">
        <f t="shared" si="262"/>
        <v>-92.629199999999997</v>
      </c>
      <c r="C245" s="32">
        <v>1.0429999999999999</v>
      </c>
      <c r="F245" s="7">
        <f t="shared" ref="F245:G245" si="320">F244+0.515574984454017</f>
        <v>-63.72413996990025</v>
      </c>
      <c r="G245" s="7">
        <f t="shared" si="320"/>
        <v>-63.46635247767324</v>
      </c>
      <c r="H245" s="7">
        <f t="shared" si="269"/>
        <v>8.0123999999999995</v>
      </c>
      <c r="I245" s="7">
        <f t="shared" si="280"/>
        <v>7.7562999999999995</v>
      </c>
      <c r="J245" s="7">
        <f t="shared" si="281"/>
        <v>6.8109666666666664</v>
      </c>
      <c r="K245" s="7">
        <f t="shared" si="275"/>
        <v>1.3879576565245255</v>
      </c>
      <c r="L245" s="43">
        <f t="shared" si="276"/>
        <v>0.17639688933044262</v>
      </c>
      <c r="M245" s="8"/>
      <c r="N245" s="14">
        <f t="shared" si="282"/>
        <v>-0.43573145105470457</v>
      </c>
      <c r="O245" s="14">
        <f t="shared" si="265"/>
        <v>1.4930000000000001</v>
      </c>
      <c r="P245" s="19"/>
      <c r="Q245" s="21"/>
      <c r="R245" s="21"/>
      <c r="S245" s="3"/>
    </row>
    <row r="246" spans="1:19">
      <c r="A246" s="29">
        <v>92994</v>
      </c>
      <c r="B246" s="34">
        <f t="shared" si="262"/>
        <v>-92.994</v>
      </c>
      <c r="C246" s="32">
        <v>0.91632899999999995</v>
      </c>
      <c r="F246" s="7">
        <f t="shared" ref="F246:G246" si="321">F245+0.515574984454017</f>
        <v>-63.20856498544623</v>
      </c>
      <c r="G246" s="7">
        <f t="shared" si="321"/>
        <v>-62.950777493219221</v>
      </c>
      <c r="H246" s="7">
        <f t="shared" si="269"/>
        <v>8.1817999999999991</v>
      </c>
      <c r="I246" s="7">
        <f t="shared" si="280"/>
        <v>8.0932666666666666</v>
      </c>
      <c r="J246" s="7">
        <f t="shared" si="281"/>
        <v>7.4400722222222209</v>
      </c>
      <c r="K246" s="7">
        <f t="shared" si="275"/>
        <v>0.87794099967667849</v>
      </c>
      <c r="L246" s="43">
        <f t="shared" si="276"/>
        <v>9.96936260326029E-2</v>
      </c>
      <c r="M246" s="8"/>
      <c r="N246" s="14">
        <f t="shared" si="282"/>
        <v>-0.91234782039723716</v>
      </c>
      <c r="O246" s="14">
        <f t="shared" si="265"/>
        <v>1.4930000000000001</v>
      </c>
      <c r="P246" s="19"/>
      <c r="Q246" s="21"/>
      <c r="R246" s="21"/>
      <c r="S246" s="3"/>
    </row>
    <row r="247" spans="1:19">
      <c r="A247" s="29">
        <v>93358.7</v>
      </c>
      <c r="B247" s="34">
        <f t="shared" si="262"/>
        <v>-93.358699999999999</v>
      </c>
      <c r="C247" s="32">
        <v>0.82052700000000001</v>
      </c>
      <c r="F247" s="7">
        <f t="shared" ref="F247:G247" si="322">F246+0.515574984454017</f>
        <v>-62.692990000992211</v>
      </c>
      <c r="G247" s="7">
        <f t="shared" si="322"/>
        <v>-62.435202508765201</v>
      </c>
      <c r="H247" s="7">
        <f t="shared" si="269"/>
        <v>8.0855999999999995</v>
      </c>
      <c r="I247" s="7">
        <f t="shared" si="280"/>
        <v>8.1290666666666667</v>
      </c>
      <c r="J247" s="7">
        <f t="shared" si="281"/>
        <v>7.9244055555555555</v>
      </c>
      <c r="K247" s="7">
        <f t="shared" si="275"/>
        <v>0.2582668310907299</v>
      </c>
      <c r="L247" s="43">
        <f t="shared" si="276"/>
        <v>2.0341518781990642E-2</v>
      </c>
      <c r="M247" s="8"/>
      <c r="N247" s="14">
        <f t="shared" si="282"/>
        <v>-0.96206650495932244</v>
      </c>
      <c r="O247" s="14">
        <f t="shared" si="265"/>
        <v>1.4930000000000001</v>
      </c>
      <c r="P247" s="19"/>
      <c r="Q247" s="21"/>
      <c r="R247" s="21"/>
      <c r="S247" s="3"/>
    </row>
    <row r="248" spans="1:19">
      <c r="A248" s="29">
        <v>93723.199999999997</v>
      </c>
      <c r="B248" s="34">
        <f t="shared" si="262"/>
        <v>-93.723199999999991</v>
      </c>
      <c r="C248" s="32">
        <v>0.75512100000000004</v>
      </c>
      <c r="F248" s="7">
        <f t="shared" ref="F248:G248" si="323">F247+0.515574984454017</f>
        <v>-62.177415016538191</v>
      </c>
      <c r="G248" s="7">
        <f t="shared" si="323"/>
        <v>-61.919627524311181</v>
      </c>
      <c r="H248" s="7">
        <f t="shared" si="269"/>
        <v>8.1197999999999997</v>
      </c>
      <c r="I248" s="7">
        <f t="shared" si="280"/>
        <v>8.2165833333333325</v>
      </c>
      <c r="J248" s="7">
        <f t="shared" si="281"/>
        <v>8.2809277777777783</v>
      </c>
      <c r="K248" s="7">
        <f t="shared" si="275"/>
        <v>-7.7701975154422787E-2</v>
      </c>
      <c r="L248" s="43">
        <f t="shared" si="276"/>
        <v>-1.9457696299462035E-2</v>
      </c>
      <c r="M248" s="8"/>
      <c r="N248" s="14">
        <f t="shared" si="282"/>
        <v>-0.56162357967272936</v>
      </c>
      <c r="O248" s="14">
        <f t="shared" si="265"/>
        <v>1.4930000000000001</v>
      </c>
      <c r="P248" s="19"/>
      <c r="Q248" s="21"/>
      <c r="R248" s="21"/>
      <c r="S248" s="3"/>
    </row>
    <row r="249" spans="1:19">
      <c r="A249" s="29">
        <v>94088.2</v>
      </c>
      <c r="B249" s="34">
        <f t="shared" si="262"/>
        <v>-94.088200000000001</v>
      </c>
      <c r="C249" s="32">
        <v>0.71919900000000003</v>
      </c>
      <c r="F249" s="7">
        <f t="shared" ref="F249:G249" si="324">F248+0.515574984454017</f>
        <v>-61.661840032084172</v>
      </c>
      <c r="G249" s="7">
        <f t="shared" si="324"/>
        <v>-61.404052539857162</v>
      </c>
      <c r="H249" s="7">
        <f t="shared" si="269"/>
        <v>8.44435</v>
      </c>
      <c r="I249" s="7">
        <f t="shared" si="280"/>
        <v>8.4573833333333326</v>
      </c>
      <c r="J249" s="7">
        <f t="shared" si="281"/>
        <v>8.4525722222222228</v>
      </c>
      <c r="K249" s="7">
        <f t="shared" si="275"/>
        <v>5.6918899769486941E-3</v>
      </c>
      <c r="L249" s="43">
        <f t="shared" si="276"/>
        <v>-9.7274794063351155E-4</v>
      </c>
      <c r="M249" s="8"/>
      <c r="N249" s="14">
        <f t="shared" si="282"/>
        <v>0.10160926029355595</v>
      </c>
      <c r="O249" s="14">
        <f t="shared" si="265"/>
        <v>1.4930000000000001</v>
      </c>
      <c r="P249" s="19"/>
      <c r="Q249" s="21"/>
      <c r="R249" s="21"/>
      <c r="S249" s="3"/>
    </row>
    <row r="250" spans="1:19">
      <c r="A250" s="29">
        <v>94452.7</v>
      </c>
      <c r="B250" s="34">
        <f t="shared" si="262"/>
        <v>-94.452699999999993</v>
      </c>
      <c r="C250" s="32">
        <v>0.70929299999999995</v>
      </c>
      <c r="F250" s="7">
        <f t="shared" ref="F250:G250" si="325">F249+0.515574984454017</f>
        <v>-61.146265047630152</v>
      </c>
      <c r="G250" s="7">
        <f t="shared" si="325"/>
        <v>-60.888477555403142</v>
      </c>
      <c r="H250" s="7">
        <f t="shared" si="269"/>
        <v>8.8079999999999998</v>
      </c>
      <c r="I250" s="7">
        <f t="shared" si="280"/>
        <v>8.7329166666666662</v>
      </c>
      <c r="J250" s="7">
        <f t="shared" si="281"/>
        <v>8.444061111111111</v>
      </c>
      <c r="K250" s="7">
        <f t="shared" si="275"/>
        <v>0.34208131816509946</v>
      </c>
      <c r="L250" s="43">
        <f t="shared" si="276"/>
        <v>4.309998282816796E-2</v>
      </c>
      <c r="M250" s="8"/>
      <c r="N250" s="14">
        <f t="shared" si="282"/>
        <v>0.71729799810734618</v>
      </c>
      <c r="O250" s="14">
        <f t="shared" si="265"/>
        <v>1.4930000000000001</v>
      </c>
      <c r="P250" s="19"/>
      <c r="Q250" s="21"/>
      <c r="R250" s="21"/>
      <c r="S250" s="3"/>
    </row>
    <row r="251" spans="1:19">
      <c r="A251" s="29">
        <v>94817.600000000006</v>
      </c>
      <c r="B251" s="34">
        <f t="shared" si="262"/>
        <v>-94.817599999999999</v>
      </c>
      <c r="C251" s="32">
        <v>0.72083900000000001</v>
      </c>
      <c r="F251" s="7">
        <f t="shared" ref="F251:G251" si="326">F250+0.515574984454017</f>
        <v>-60.630690063176132</v>
      </c>
      <c r="G251" s="7">
        <f t="shared" si="326"/>
        <v>-60.372902570949122</v>
      </c>
      <c r="H251" s="7">
        <f t="shared" si="269"/>
        <v>8.9464000000000006</v>
      </c>
      <c r="I251" s="7">
        <f t="shared" si="280"/>
        <v>8.8698999999999995</v>
      </c>
      <c r="J251" s="7">
        <f t="shared" si="281"/>
        <v>8.3184611111111124</v>
      </c>
      <c r="K251" s="7">
        <f t="shared" si="275"/>
        <v>0.66290973958190502</v>
      </c>
      <c r="L251" s="43">
        <f t="shared" si="276"/>
        <v>7.5487386489087482E-2</v>
      </c>
      <c r="M251" s="8"/>
      <c r="N251" s="15">
        <f t="shared" si="282"/>
        <v>0.99735503072744536</v>
      </c>
      <c r="O251" s="14">
        <f t="shared" si="265"/>
        <v>1.4930000000000001</v>
      </c>
      <c r="P251" s="19"/>
      <c r="Q251" s="21"/>
      <c r="R251" s="21"/>
      <c r="S251" s="3"/>
    </row>
    <row r="252" spans="1:19">
      <c r="A252" s="29">
        <v>95182.2</v>
      </c>
      <c r="B252" s="34">
        <f t="shared" si="262"/>
        <v>-95.182199999999995</v>
      </c>
      <c r="C252" s="32">
        <v>0.75069399999999997</v>
      </c>
      <c r="F252" s="7">
        <f t="shared" ref="F252:G252" si="327">F251+0.515574984454017</f>
        <v>-60.115115078722113</v>
      </c>
      <c r="G252" s="7">
        <f t="shared" si="327"/>
        <v>-59.857327586495103</v>
      </c>
      <c r="H252" s="7">
        <f t="shared" si="269"/>
        <v>8.8552999999999997</v>
      </c>
      <c r="I252" s="7">
        <f t="shared" si="280"/>
        <v>8.8070666666666657</v>
      </c>
      <c r="J252" s="7">
        <f t="shared" si="281"/>
        <v>8.1190944444444462</v>
      </c>
      <c r="K252" s="7">
        <f t="shared" si="275"/>
        <v>0.84735092925661171</v>
      </c>
      <c r="L252" s="43">
        <f t="shared" si="276"/>
        <v>9.0675821126739997E-2</v>
      </c>
      <c r="M252" s="8"/>
      <c r="N252" s="14">
        <f t="shared" si="282"/>
        <v>0.81073856010367917</v>
      </c>
      <c r="O252" s="14">
        <f t="shared" si="265"/>
        <v>1.4930000000000001</v>
      </c>
      <c r="P252" s="19"/>
      <c r="Q252" s="21"/>
      <c r="R252" s="21"/>
      <c r="S252" s="3"/>
    </row>
    <row r="253" spans="1:19">
      <c r="A253" s="29">
        <v>95547.1</v>
      </c>
      <c r="B253" s="34">
        <f t="shared" si="262"/>
        <v>-95.5471</v>
      </c>
      <c r="C253" s="32">
        <v>0.79910899999999996</v>
      </c>
      <c r="F253" s="7">
        <f t="shared" ref="F253:G253" si="328">F252+0.515574984454017</f>
        <v>-59.599540094268093</v>
      </c>
      <c r="G253" s="7">
        <f t="shared" si="328"/>
        <v>-59.341752602041083</v>
      </c>
      <c r="H253" s="7">
        <f t="shared" si="269"/>
        <v>8.6195000000000004</v>
      </c>
      <c r="I253" s="7">
        <f t="shared" si="280"/>
        <v>8.4702000000000002</v>
      </c>
      <c r="J253" s="7">
        <f t="shared" si="281"/>
        <v>7.8707277777777795</v>
      </c>
      <c r="K253" s="7">
        <f t="shared" si="275"/>
        <v>0.76164776517207322</v>
      </c>
      <c r="L253" s="43">
        <f t="shared" si="276"/>
        <v>9.51337974534332E-2</v>
      </c>
      <c r="M253" s="8"/>
      <c r="N253" s="14">
        <f t="shared" si="282"/>
        <v>0.24476850685195176</v>
      </c>
      <c r="O253" s="14">
        <f t="shared" si="265"/>
        <v>1.4930000000000001</v>
      </c>
      <c r="P253" s="19"/>
      <c r="Q253" s="21"/>
      <c r="R253" s="21"/>
      <c r="S253" s="3"/>
    </row>
    <row r="254" spans="1:19">
      <c r="A254" s="29">
        <v>95911.7</v>
      </c>
      <c r="B254" s="34">
        <f t="shared" si="262"/>
        <v>-95.911699999999996</v>
      </c>
      <c r="C254" s="32">
        <v>0.87124599999999996</v>
      </c>
      <c r="F254" s="7">
        <f t="shared" ref="F254:G254" si="329">F253+0.515574984454017</f>
        <v>-59.083965109814073</v>
      </c>
      <c r="G254" s="7">
        <f t="shared" si="329"/>
        <v>-58.826177617587064</v>
      </c>
      <c r="H254" s="7">
        <f t="shared" si="269"/>
        <v>7.9358000000000004</v>
      </c>
      <c r="I254" s="7">
        <f t="shared" si="280"/>
        <v>7.8689000000000009</v>
      </c>
      <c r="J254" s="7">
        <f t="shared" si="281"/>
        <v>7.5943500000000013</v>
      </c>
      <c r="K254" s="7">
        <f t="shared" si="275"/>
        <v>0.36151876065759314</v>
      </c>
      <c r="L254" s="43">
        <f t="shared" si="276"/>
        <v>4.4961056574953639E-2</v>
      </c>
      <c r="M254" s="8"/>
      <c r="N254" s="14">
        <f t="shared" si="282"/>
        <v>-0.43573145105473632</v>
      </c>
      <c r="O254" s="14">
        <f t="shared" si="265"/>
        <v>1.4930000000000001</v>
      </c>
      <c r="P254" s="19"/>
      <c r="Q254" s="21"/>
      <c r="R254" s="21"/>
      <c r="S254" s="3"/>
    </row>
    <row r="255" spans="1:19">
      <c r="A255" s="29">
        <v>96276.6</v>
      </c>
      <c r="B255" s="34">
        <f t="shared" si="262"/>
        <v>-96.276600000000002</v>
      </c>
      <c r="C255" s="32">
        <v>0.97775400000000001</v>
      </c>
      <c r="F255" s="7">
        <f t="shared" ref="F255:G255" si="330">F254+0.515574984454017</f>
        <v>-58.568390125360054</v>
      </c>
      <c r="G255" s="7">
        <f t="shared" si="330"/>
        <v>-58.310602633133044</v>
      </c>
      <c r="H255" s="7">
        <f t="shared" si="269"/>
        <v>7.0514000000000001</v>
      </c>
      <c r="I255" s="7">
        <f t="shared" si="280"/>
        <v>7.092833333333334</v>
      </c>
      <c r="J255" s="7">
        <f t="shared" si="281"/>
        <v>7.3133277777777783</v>
      </c>
      <c r="K255" s="7">
        <f t="shared" si="275"/>
        <v>-0.30149673465263982</v>
      </c>
      <c r="L255" s="43">
        <f t="shared" si="276"/>
        <v>-3.5815128999642232E-2</v>
      </c>
      <c r="M255" s="8"/>
      <c r="N255" s="14">
        <f t="shared" si="282"/>
        <v>-0.91234782039725171</v>
      </c>
      <c r="O255" s="14">
        <f t="shared" si="265"/>
        <v>1.4930000000000001</v>
      </c>
      <c r="P255" s="19"/>
      <c r="Q255" s="21"/>
      <c r="R255" s="21"/>
      <c r="S255" s="3"/>
    </row>
    <row r="256" spans="1:19">
      <c r="A256" s="29">
        <v>96641.2</v>
      </c>
      <c r="B256" s="34">
        <f t="shared" si="262"/>
        <v>-96.641199999999998</v>
      </c>
      <c r="C256" s="32">
        <v>1.1266</v>
      </c>
      <c r="F256" s="7">
        <f t="shared" ref="F256:G256" si="331">F255+0.515574984454017</f>
        <v>-58.052815140906034</v>
      </c>
      <c r="G256" s="7">
        <f t="shared" si="331"/>
        <v>-57.795027648679024</v>
      </c>
      <c r="H256" s="7">
        <f t="shared" si="269"/>
        <v>6.2912999999999997</v>
      </c>
      <c r="I256" s="7">
        <f t="shared" si="280"/>
        <v>6.4090666666666669</v>
      </c>
      <c r="J256" s="7">
        <f t="shared" si="281"/>
        <v>7.0438055555555561</v>
      </c>
      <c r="K256" s="7">
        <f t="shared" si="275"/>
        <v>-0.90113062304546632</v>
      </c>
      <c r="L256" s="43">
        <f t="shared" si="276"/>
        <v>-0.10683224424928139</v>
      </c>
      <c r="M256" s="8"/>
      <c r="N256" s="14">
        <f t="shared" si="282"/>
        <v>-0.96206650495931667</v>
      </c>
      <c r="O256" s="14">
        <f t="shared" si="265"/>
        <v>1.4930000000000001</v>
      </c>
      <c r="P256" s="19"/>
      <c r="Q256" s="21"/>
      <c r="R256" s="21"/>
      <c r="S256" s="3"/>
    </row>
    <row r="257" spans="1:19">
      <c r="A257" s="29">
        <v>97006</v>
      </c>
      <c r="B257" s="34">
        <f t="shared" si="262"/>
        <v>-97.006</v>
      </c>
      <c r="C257" s="32">
        <v>1.3053999999999999</v>
      </c>
      <c r="F257" s="7">
        <f t="shared" ref="F257:G257" si="332">F256+0.515574984454017</f>
        <v>-57.537240156452015</v>
      </c>
      <c r="G257" s="7">
        <f t="shared" si="332"/>
        <v>-57.279452664225005</v>
      </c>
      <c r="H257" s="7">
        <f t="shared" si="269"/>
        <v>5.8845000000000001</v>
      </c>
      <c r="I257" s="7">
        <f t="shared" si="280"/>
        <v>6.044249999999999</v>
      </c>
      <c r="J257" s="7">
        <f t="shared" si="281"/>
        <v>6.7876888888888898</v>
      </c>
      <c r="K257" s="7">
        <f t="shared" si="275"/>
        <v>-1.0952754333008152</v>
      </c>
      <c r="L257" s="43">
        <f t="shared" si="276"/>
        <v>-0.13306279997118975</v>
      </c>
      <c r="M257" s="8"/>
      <c r="N257" s="14">
        <f t="shared" si="282"/>
        <v>-0.56162357967270016</v>
      </c>
      <c r="O257" s="14">
        <f t="shared" si="265"/>
        <v>1.4930000000000001</v>
      </c>
      <c r="P257" s="19"/>
      <c r="Q257" s="21"/>
      <c r="R257" s="21"/>
      <c r="S257" s="3"/>
    </row>
    <row r="258" spans="1:19">
      <c r="A258" s="29">
        <v>97370.7</v>
      </c>
      <c r="B258" s="34">
        <f t="shared" si="262"/>
        <v>-97.370699999999999</v>
      </c>
      <c r="C258" s="32">
        <v>1.4875</v>
      </c>
      <c r="F258" s="7">
        <f t="shared" ref="F258:G258" si="333">F257+0.515574984454017</f>
        <v>-57.021665171997995</v>
      </c>
      <c r="G258" s="7">
        <f t="shared" si="333"/>
        <v>-56.763877679770985</v>
      </c>
      <c r="H258" s="7">
        <f t="shared" si="269"/>
        <v>5.95695</v>
      </c>
      <c r="I258" s="7">
        <f t="shared" si="280"/>
        <v>6.0400833333333326</v>
      </c>
      <c r="J258" s="7">
        <f t="shared" si="281"/>
        <v>6.4989000000000008</v>
      </c>
      <c r="K258" s="7">
        <f t="shared" si="275"/>
        <v>-0.70599127031754305</v>
      </c>
      <c r="L258" s="43">
        <f t="shared" si="276"/>
        <v>-8.3391035405991909E-2</v>
      </c>
      <c r="M258" s="8"/>
      <c r="N258" s="14">
        <f t="shared" si="282"/>
        <v>0.10160926029359106</v>
      </c>
      <c r="O258" s="14">
        <f t="shared" si="265"/>
        <v>1.4930000000000001</v>
      </c>
      <c r="P258" s="19"/>
      <c r="Q258" s="21"/>
      <c r="R258" s="21"/>
      <c r="S258" s="3"/>
    </row>
    <row r="259" spans="1:19">
      <c r="A259" s="29">
        <v>97735.5</v>
      </c>
      <c r="B259" s="34">
        <f t="shared" ref="B259:B322" si="334">-A259/1000</f>
        <v>-97.735500000000002</v>
      </c>
      <c r="C259" s="32">
        <v>1.6456999999999999</v>
      </c>
      <c r="F259" s="7">
        <f t="shared" ref="F259:G259" si="335">F258+0.515574984454017</f>
        <v>-56.506090187543975</v>
      </c>
      <c r="G259" s="7">
        <f t="shared" si="335"/>
        <v>-56.248302695316966</v>
      </c>
      <c r="H259" s="7">
        <f t="shared" si="269"/>
        <v>6.2788000000000004</v>
      </c>
      <c r="I259" s="7">
        <f t="shared" si="280"/>
        <v>6.2521500000000003</v>
      </c>
      <c r="J259" s="7">
        <f t="shared" si="281"/>
        <v>6.1707666666666663</v>
      </c>
      <c r="K259" s="7">
        <f t="shared" si="275"/>
        <v>0.13188528707940295</v>
      </c>
      <c r="L259" s="43">
        <f t="shared" si="276"/>
        <v>1.7507278944269622E-2</v>
      </c>
      <c r="M259" s="8"/>
      <c r="N259" s="14">
        <f t="shared" si="282"/>
        <v>0.71729799810738071</v>
      </c>
      <c r="O259" s="14">
        <f t="shared" si="265"/>
        <v>1.4930000000000001</v>
      </c>
      <c r="P259" s="19"/>
      <c r="Q259" s="21"/>
      <c r="R259" s="21"/>
      <c r="S259" s="3"/>
    </row>
    <row r="260" spans="1:19">
      <c r="A260" s="29">
        <v>98100.2</v>
      </c>
      <c r="B260" s="34">
        <f t="shared" si="334"/>
        <v>-98.100200000000001</v>
      </c>
      <c r="C260" s="32">
        <v>1.7647999999999999</v>
      </c>
      <c r="F260" s="7">
        <f t="shared" ref="F260:G260" si="336">F259+0.515574984454017</f>
        <v>-55.990515203089956</v>
      </c>
      <c r="G260" s="7">
        <f t="shared" si="336"/>
        <v>-55.732727710862946</v>
      </c>
      <c r="H260" s="7">
        <f t="shared" si="269"/>
        <v>6.5206999999999997</v>
      </c>
      <c r="I260" s="7">
        <f t="shared" si="280"/>
        <v>6.4499166666666667</v>
      </c>
      <c r="J260" s="7">
        <f t="shared" si="281"/>
        <v>5.8205999999999998</v>
      </c>
      <c r="K260" s="7">
        <f t="shared" si="275"/>
        <v>1.0811886517999292</v>
      </c>
      <c r="L260" s="43">
        <f t="shared" si="276"/>
        <v>0.12027969625124557</v>
      </c>
      <c r="M260" s="8"/>
      <c r="N260" s="15">
        <f t="shared" si="282"/>
        <v>0.99735503072744791</v>
      </c>
      <c r="O260" s="14">
        <f t="shared" ref="O260:O323" si="337">O259</f>
        <v>1.4930000000000001</v>
      </c>
      <c r="P260" s="19"/>
      <c r="Q260" s="21"/>
      <c r="R260" s="21"/>
      <c r="S260" s="3"/>
    </row>
    <row r="261" spans="1:19">
      <c r="A261" s="29">
        <v>98464.7</v>
      </c>
      <c r="B261" s="34">
        <f t="shared" si="334"/>
        <v>-98.464699999999993</v>
      </c>
      <c r="C261" s="32">
        <v>1.8501000000000001</v>
      </c>
      <c r="F261" s="7">
        <f t="shared" ref="F261:G261" si="338">F260+0.515574984454017</f>
        <v>-55.474940218635936</v>
      </c>
      <c r="G261" s="7">
        <f t="shared" si="338"/>
        <v>-55.217152726408926</v>
      </c>
      <c r="H261" s="7">
        <f t="shared" si="269"/>
        <v>6.5502500000000001</v>
      </c>
      <c r="I261" s="7">
        <f t="shared" si="280"/>
        <v>6.3637833333333331</v>
      </c>
      <c r="J261" s="7">
        <f t="shared" si="281"/>
        <v>5.4911555555555553</v>
      </c>
      <c r="K261" s="7">
        <f t="shared" si="275"/>
        <v>1.5891514435334386</v>
      </c>
      <c r="L261" s="43">
        <f t="shared" si="276"/>
        <v>0.19287278128060481</v>
      </c>
      <c r="M261" s="8"/>
      <c r="N261" s="14">
        <f t="shared" si="282"/>
        <v>0.81073856010365852</v>
      </c>
      <c r="O261" s="14">
        <f t="shared" si="337"/>
        <v>1.4930000000000001</v>
      </c>
      <c r="P261" s="19"/>
      <c r="Q261" s="21"/>
      <c r="R261" s="21"/>
      <c r="S261" s="3"/>
    </row>
    <row r="262" spans="1:19">
      <c r="A262" s="29">
        <v>98829.7</v>
      </c>
      <c r="B262" s="34">
        <f t="shared" si="334"/>
        <v>-98.829700000000003</v>
      </c>
      <c r="C262" s="32">
        <v>1.9159999999999999</v>
      </c>
      <c r="F262" s="7">
        <f t="shared" ref="F262:G262" si="339">F261+0.515574984454017</f>
        <v>-54.959365234181917</v>
      </c>
      <c r="G262" s="7">
        <f t="shared" si="339"/>
        <v>-54.701577741954907</v>
      </c>
      <c r="H262" s="7">
        <f t="shared" si="269"/>
        <v>6.0204000000000004</v>
      </c>
      <c r="I262" s="7">
        <f t="shared" si="280"/>
        <v>5.8510833333333325</v>
      </c>
      <c r="J262" s="7">
        <f t="shared" si="281"/>
        <v>5.1448888888888886</v>
      </c>
      <c r="K262" s="7">
        <f t="shared" si="275"/>
        <v>1.3726135970974429</v>
      </c>
      <c r="L262" s="43">
        <f t="shared" si="276"/>
        <v>0.17017104353835544</v>
      </c>
      <c r="M262" s="8"/>
      <c r="N262" s="14">
        <f t="shared" si="282"/>
        <v>0.24476850685193133</v>
      </c>
      <c r="O262" s="14">
        <f t="shared" si="337"/>
        <v>1.4930000000000001</v>
      </c>
      <c r="P262" s="19"/>
      <c r="Q262" s="21"/>
      <c r="R262" s="21"/>
      <c r="S262" s="3"/>
    </row>
    <row r="263" spans="1:19">
      <c r="A263" s="29">
        <v>99194.2</v>
      </c>
      <c r="B263" s="34">
        <f t="shared" si="334"/>
        <v>-99.194199999999995</v>
      </c>
      <c r="C263" s="32">
        <v>1.9796</v>
      </c>
      <c r="F263" s="7">
        <f t="shared" ref="F263:G263" si="340">F262+0.515574984454017</f>
        <v>-54.443790249727897</v>
      </c>
      <c r="G263" s="7">
        <f t="shared" si="340"/>
        <v>-54.186002757500887</v>
      </c>
      <c r="H263" s="7">
        <f t="shared" ref="H263:H326" si="341">AVERAGEIFS(DustFlux,KyrBP,"&gt;"&amp;F263,KyrBP,"&lt;="&amp;F264)</f>
        <v>4.9825999999999997</v>
      </c>
      <c r="I263" s="7">
        <f t="shared" si="280"/>
        <v>4.9676333333333336</v>
      </c>
      <c r="J263" s="7">
        <f t="shared" si="281"/>
        <v>4.7568166666666674</v>
      </c>
      <c r="K263" s="7">
        <f t="shared" si="275"/>
        <v>0.44318854696242749</v>
      </c>
      <c r="L263" s="43">
        <f t="shared" si="276"/>
        <v>4.7465216583919778E-2</v>
      </c>
      <c r="M263" s="8"/>
      <c r="N263" s="14">
        <f t="shared" si="282"/>
        <v>-0.43573145105476807</v>
      </c>
      <c r="O263" s="14">
        <f t="shared" si="337"/>
        <v>1.4930000000000001</v>
      </c>
      <c r="P263" s="19"/>
      <c r="Q263" s="21"/>
      <c r="R263" s="21"/>
      <c r="S263" s="3"/>
    </row>
    <row r="264" spans="1:19">
      <c r="A264" s="29">
        <v>99559.1</v>
      </c>
      <c r="B264" s="34">
        <f t="shared" si="334"/>
        <v>-99.559100000000001</v>
      </c>
      <c r="C264" s="32">
        <v>2.0579999999999998</v>
      </c>
      <c r="F264" s="7">
        <f t="shared" ref="F264:G264" si="342">F263+0.515574984454017</f>
        <v>-53.928215265273877</v>
      </c>
      <c r="G264" s="7">
        <f t="shared" si="342"/>
        <v>-53.670427773046868</v>
      </c>
      <c r="H264" s="7">
        <f t="shared" si="341"/>
        <v>3.8999000000000001</v>
      </c>
      <c r="I264" s="7">
        <f t="shared" si="280"/>
        <v>4.0696000000000003</v>
      </c>
      <c r="J264" s="7">
        <f t="shared" si="281"/>
        <v>4.3217722222222212</v>
      </c>
      <c r="K264" s="7">
        <f t="shared" si="275"/>
        <v>-0.58349262583893391</v>
      </c>
      <c r="L264" s="43">
        <f t="shared" si="276"/>
        <v>-9.7615561517329974E-2</v>
      </c>
      <c r="M264" s="8"/>
      <c r="N264" s="14">
        <f t="shared" si="282"/>
        <v>-0.91234782039726614</v>
      </c>
      <c r="O264" s="14">
        <f t="shared" si="337"/>
        <v>1.4930000000000001</v>
      </c>
      <c r="P264" s="19"/>
      <c r="Q264" s="21"/>
      <c r="R264" s="21"/>
      <c r="S264" s="3"/>
    </row>
    <row r="265" spans="1:19">
      <c r="A265" s="29">
        <v>99923.7</v>
      </c>
      <c r="B265" s="34">
        <f t="shared" si="334"/>
        <v>-99.923699999999997</v>
      </c>
      <c r="C265" s="32">
        <v>2.1652999999999998</v>
      </c>
      <c r="F265" s="7">
        <f t="shared" ref="F265:G265" si="343">F264+0.515574984454017</f>
        <v>-53.412640280819858</v>
      </c>
      <c r="G265" s="7">
        <f t="shared" si="343"/>
        <v>-53.154852788592848</v>
      </c>
      <c r="H265" s="7">
        <f t="shared" si="341"/>
        <v>3.3262999999999998</v>
      </c>
      <c r="I265" s="7">
        <f t="shared" si="280"/>
        <v>3.3314333333333335</v>
      </c>
      <c r="J265" s="7">
        <f t="shared" si="281"/>
        <v>3.8562500000000006</v>
      </c>
      <c r="K265" s="7">
        <f t="shared" si="275"/>
        <v>-1.3609508373851986</v>
      </c>
      <c r="L265" s="43">
        <f t="shared" si="276"/>
        <v>-0.13742625607779602</v>
      </c>
      <c r="M265" s="8"/>
      <c r="N265" s="14">
        <f t="shared" si="282"/>
        <v>-0.96206650495930324</v>
      </c>
      <c r="O265" s="14">
        <f t="shared" si="337"/>
        <v>1.4930000000000001</v>
      </c>
      <c r="P265" s="19"/>
      <c r="Q265" s="21"/>
      <c r="R265" s="21"/>
      <c r="S265" s="3"/>
    </row>
    <row r="266" spans="1:19">
      <c r="A266" s="29">
        <v>100289</v>
      </c>
      <c r="B266" s="34">
        <f t="shared" si="334"/>
        <v>-100.289</v>
      </c>
      <c r="C266" s="32">
        <v>2.3077000000000001</v>
      </c>
      <c r="F266" s="7">
        <f t="shared" ref="F266:G266" si="344">F265+0.515574984454017</f>
        <v>-52.897065296365838</v>
      </c>
      <c r="G266" s="7">
        <f t="shared" si="344"/>
        <v>-52.639277804138828</v>
      </c>
      <c r="H266" s="7">
        <f t="shared" si="341"/>
        <v>2.7681</v>
      </c>
      <c r="I266" s="7">
        <f t="shared" si="280"/>
        <v>2.8529</v>
      </c>
      <c r="J266" s="7">
        <f t="shared" si="281"/>
        <v>3.3882444444444442</v>
      </c>
      <c r="K266" s="7">
        <f t="shared" si="275"/>
        <v>-1.5800053780718948</v>
      </c>
      <c r="L266" s="43">
        <f t="shared" si="276"/>
        <v>-0.18302824799470052</v>
      </c>
      <c r="M266" s="8"/>
      <c r="N266" s="14">
        <f t="shared" si="282"/>
        <v>-0.56162357967266507</v>
      </c>
      <c r="O266" s="14">
        <f t="shared" si="337"/>
        <v>1.4930000000000001</v>
      </c>
      <c r="P266" s="19"/>
      <c r="Q266" s="21"/>
      <c r="R266" s="21"/>
      <c r="S266" s="3"/>
    </row>
    <row r="267" spans="1:19">
      <c r="A267" s="29">
        <v>100653</v>
      </c>
      <c r="B267" s="34">
        <f t="shared" si="334"/>
        <v>-100.65300000000001</v>
      </c>
      <c r="C267" s="32">
        <v>2.4733000000000001</v>
      </c>
      <c r="F267" s="7">
        <f t="shared" ref="F267:G267" si="345">F266+0.515574984454017</f>
        <v>-52.381490311911818</v>
      </c>
      <c r="G267" s="7">
        <f t="shared" si="345"/>
        <v>-52.123702819684809</v>
      </c>
      <c r="H267" s="7">
        <f t="shared" si="341"/>
        <v>2.4643000000000002</v>
      </c>
      <c r="I267" s="7">
        <f t="shared" si="280"/>
        <v>2.5319333333333334</v>
      </c>
      <c r="J267" s="7">
        <f t="shared" si="281"/>
        <v>2.9844666666666666</v>
      </c>
      <c r="K267" s="7">
        <f t="shared" si="275"/>
        <v>-1.5162954855138822</v>
      </c>
      <c r="L267" s="43">
        <f t="shared" si="276"/>
        <v>-0.17429133066767921</v>
      </c>
      <c r="M267" s="8"/>
      <c r="N267" s="14">
        <f t="shared" si="282"/>
        <v>0.10160926029363322</v>
      </c>
      <c r="O267" s="14">
        <f t="shared" si="337"/>
        <v>1.4930000000000001</v>
      </c>
      <c r="P267" s="19"/>
      <c r="Q267" s="21"/>
      <c r="R267" s="21"/>
      <c r="S267" s="3"/>
    </row>
    <row r="268" spans="1:19">
      <c r="A268" s="29">
        <v>101018</v>
      </c>
      <c r="B268" s="34">
        <f t="shared" si="334"/>
        <v>-101.018</v>
      </c>
      <c r="C268" s="32">
        <v>2.6356000000000002</v>
      </c>
      <c r="F268" s="7">
        <f t="shared" ref="F268:G268" si="346">F267+0.515574984454017</f>
        <v>-51.865915327457799</v>
      </c>
      <c r="G268" s="7">
        <f t="shared" si="346"/>
        <v>-51.608127835230789</v>
      </c>
      <c r="H268" s="7">
        <f t="shared" si="341"/>
        <v>2.3633999999999999</v>
      </c>
      <c r="I268" s="7">
        <f t="shared" si="280"/>
        <v>2.3862333333333332</v>
      </c>
      <c r="J268" s="7">
        <f t="shared" si="281"/>
        <v>2.7014666666666667</v>
      </c>
      <c r="K268" s="7">
        <f t="shared" ref="K268:K331" si="347">10*((I268/J268)-1)</f>
        <v>-1.1668969942253593</v>
      </c>
      <c r="L268" s="43">
        <f t="shared" ref="L268:L331" si="348">(H268/ J268)-1</f>
        <v>-0.12514189822812305</v>
      </c>
      <c r="M268" s="8"/>
      <c r="N268" s="14">
        <f t="shared" si="282"/>
        <v>0.71729799810740036</v>
      </c>
      <c r="O268" s="14">
        <f t="shared" si="337"/>
        <v>1.4930000000000001</v>
      </c>
      <c r="P268" s="19"/>
      <c r="Q268" s="21"/>
      <c r="R268" s="21"/>
      <c r="S268" s="3"/>
    </row>
    <row r="269" spans="1:19">
      <c r="A269" s="29">
        <v>101383</v>
      </c>
      <c r="B269" s="34">
        <f t="shared" si="334"/>
        <v>-101.383</v>
      </c>
      <c r="C269" s="32">
        <v>2.7597</v>
      </c>
      <c r="F269" s="7">
        <f t="shared" ref="F269:G269" si="349">F268+0.515574984454017</f>
        <v>-51.350340343003779</v>
      </c>
      <c r="G269" s="7">
        <f t="shared" si="349"/>
        <v>-51.092552850776769</v>
      </c>
      <c r="H269" s="7">
        <f t="shared" si="341"/>
        <v>2.331</v>
      </c>
      <c r="I269" s="7">
        <f t="shared" si="280"/>
        <v>2.3442000000000003</v>
      </c>
      <c r="J269" s="7">
        <f t="shared" si="281"/>
        <v>2.5408222222222223</v>
      </c>
      <c r="K269" s="7">
        <f t="shared" si="347"/>
        <v>-0.77385273358580253</v>
      </c>
      <c r="L269" s="43">
        <f t="shared" si="348"/>
        <v>-8.258044202664061E-2</v>
      </c>
      <c r="M269" s="8"/>
      <c r="N269" s="15">
        <f t="shared" si="282"/>
        <v>0.99735503072745102</v>
      </c>
      <c r="O269" s="14">
        <f t="shared" si="337"/>
        <v>1.4930000000000001</v>
      </c>
      <c r="P269" s="19"/>
      <c r="Q269" s="21"/>
      <c r="R269" s="21"/>
      <c r="S269" s="3"/>
    </row>
    <row r="270" spans="1:19">
      <c r="A270" s="29">
        <v>101747</v>
      </c>
      <c r="B270" s="34">
        <f t="shared" si="334"/>
        <v>-101.747</v>
      </c>
      <c r="C270" s="32">
        <v>2.8132000000000001</v>
      </c>
      <c r="F270" s="7">
        <f t="shared" ref="F270:G270" si="350">F269+0.515574984454017</f>
        <v>-50.83476535854976</v>
      </c>
      <c r="G270" s="7">
        <f t="shared" si="350"/>
        <v>-50.57697786632275</v>
      </c>
      <c r="H270" s="7">
        <f t="shared" si="341"/>
        <v>2.3382000000000001</v>
      </c>
      <c r="I270" s="7">
        <f t="shared" si="280"/>
        <v>2.3518666666666665</v>
      </c>
      <c r="J270" s="7">
        <f t="shared" si="281"/>
        <v>2.4327999999999999</v>
      </c>
      <c r="K270" s="7">
        <f t="shared" si="347"/>
        <v>-0.33267565493806828</v>
      </c>
      <c r="L270" s="43">
        <f t="shared" si="348"/>
        <v>-3.8885235120026174E-2</v>
      </c>
      <c r="M270" s="8"/>
      <c r="N270" s="14">
        <f t="shared" si="282"/>
        <v>0.81073856010363377</v>
      </c>
      <c r="O270" s="14">
        <f t="shared" si="337"/>
        <v>1.4930000000000001</v>
      </c>
      <c r="P270" s="19"/>
      <c r="Q270" s="21"/>
      <c r="R270" s="21"/>
      <c r="S270" s="3"/>
    </row>
    <row r="271" spans="1:19">
      <c r="A271" s="29">
        <v>102112</v>
      </c>
      <c r="B271" s="34">
        <f t="shared" si="334"/>
        <v>-102.11199999999999</v>
      </c>
      <c r="C271" s="32">
        <v>2.7742</v>
      </c>
      <c r="F271" s="7">
        <f t="shared" ref="F271:G271" si="351">F270+0.515574984454017</f>
        <v>-50.31919037409574</v>
      </c>
      <c r="G271" s="7">
        <f t="shared" si="351"/>
        <v>-50.06140288186873</v>
      </c>
      <c r="H271" s="7">
        <f t="shared" si="341"/>
        <v>2.3864000000000001</v>
      </c>
      <c r="I271" s="7">
        <f t="shared" ref="I271:I334" si="352">AVERAGE(H270:H272)</f>
        <v>2.3867333333333334</v>
      </c>
      <c r="J271" s="7">
        <f t="shared" ref="J271:J334" si="353">AVERAGE(H267:H275)</f>
        <v>2.3613722222222222</v>
      </c>
      <c r="K271" s="7">
        <f t="shared" si="347"/>
        <v>0.10739988754184804</v>
      </c>
      <c r="L271" s="43">
        <f t="shared" si="348"/>
        <v>1.0598827894326979E-2</v>
      </c>
      <c r="M271" s="8"/>
      <c r="N271" s="14">
        <f t="shared" ref="N271:N334" si="354" xml:space="preserve"> SIN((2*PI()*(G271+O271)/4.64017486008615) + 5.828143046)</f>
        <v>0.24476850685187646</v>
      </c>
      <c r="O271" s="14">
        <f t="shared" si="337"/>
        <v>1.4930000000000001</v>
      </c>
      <c r="P271" s="19"/>
      <c r="Q271" s="21"/>
      <c r="R271" s="21"/>
      <c r="S271" s="3"/>
    </row>
    <row r="272" spans="1:19">
      <c r="A272" s="29">
        <v>102477</v>
      </c>
      <c r="B272" s="34">
        <f t="shared" si="334"/>
        <v>-102.477</v>
      </c>
      <c r="C272" s="32">
        <v>2.6362000000000001</v>
      </c>
      <c r="F272" s="7">
        <f t="shared" ref="F272:G272" si="355">F271+0.515574984454017</f>
        <v>-49.80361538964172</v>
      </c>
      <c r="G272" s="7">
        <f t="shared" si="355"/>
        <v>-49.545827897414711</v>
      </c>
      <c r="H272" s="7">
        <f t="shared" si="341"/>
        <v>2.4356</v>
      </c>
      <c r="I272" s="7">
        <f t="shared" si="352"/>
        <v>2.4253666666666667</v>
      </c>
      <c r="J272" s="7">
        <f t="shared" si="353"/>
        <v>2.301627777777778</v>
      </c>
      <c r="K272" s="7">
        <f t="shared" si="347"/>
        <v>0.53761468332798268</v>
      </c>
      <c r="L272" s="43">
        <f t="shared" si="348"/>
        <v>5.820759703881051E-2</v>
      </c>
      <c r="M272" s="8"/>
      <c r="N272" s="14">
        <f t="shared" si="354"/>
        <v>-0.43573145105480621</v>
      </c>
      <c r="O272" s="14">
        <f t="shared" si="337"/>
        <v>1.4930000000000001</v>
      </c>
      <c r="P272" s="19"/>
      <c r="Q272" s="21"/>
      <c r="R272" s="21"/>
      <c r="S272" s="3"/>
    </row>
    <row r="273" spans="1:19">
      <c r="A273" s="29">
        <v>102842</v>
      </c>
      <c r="B273" s="34">
        <f t="shared" si="334"/>
        <v>-102.842</v>
      </c>
      <c r="C273" s="32">
        <v>2.4085000000000001</v>
      </c>
      <c r="F273" s="7">
        <f t="shared" ref="F273:G273" si="356">F272+0.515574984454017</f>
        <v>-49.288040405187701</v>
      </c>
      <c r="G273" s="7">
        <f t="shared" si="356"/>
        <v>-49.030252912960691</v>
      </c>
      <c r="H273" s="7">
        <f t="shared" si="341"/>
        <v>2.4540999999999999</v>
      </c>
      <c r="I273" s="7">
        <f t="shared" si="352"/>
        <v>2.4145999999999996</v>
      </c>
      <c r="J273" s="7">
        <f t="shared" si="353"/>
        <v>2.247327777777778</v>
      </c>
      <c r="K273" s="7">
        <f t="shared" si="347"/>
        <v>0.74431608898469337</v>
      </c>
      <c r="L273" s="43">
        <f t="shared" si="348"/>
        <v>9.2008039177393197E-2</v>
      </c>
      <c r="M273" s="8"/>
      <c r="N273" s="14">
        <f t="shared" si="354"/>
        <v>-0.91234782039728346</v>
      </c>
      <c r="O273" s="14">
        <f t="shared" si="337"/>
        <v>1.4930000000000001</v>
      </c>
      <c r="P273" s="19"/>
      <c r="Q273" s="21"/>
      <c r="R273" s="21"/>
      <c r="S273" s="3"/>
    </row>
    <row r="274" spans="1:19">
      <c r="A274" s="29">
        <v>103206</v>
      </c>
      <c r="B274" s="34">
        <f t="shared" si="334"/>
        <v>-103.206</v>
      </c>
      <c r="C274" s="32">
        <v>2.1219999999999999</v>
      </c>
      <c r="F274" s="7">
        <f t="shared" ref="F274:G274" si="357">F273+0.515574984454017</f>
        <v>-48.772465420733681</v>
      </c>
      <c r="G274" s="7">
        <f t="shared" si="357"/>
        <v>-48.514677928506671</v>
      </c>
      <c r="H274" s="7">
        <f t="shared" si="341"/>
        <v>2.3540999999999999</v>
      </c>
      <c r="I274" s="7">
        <f t="shared" si="352"/>
        <v>2.31115</v>
      </c>
      <c r="J274" s="7">
        <f t="shared" si="353"/>
        <v>2.2008944444444447</v>
      </c>
      <c r="K274" s="7">
        <f t="shared" si="347"/>
        <v>0.50095794386625592</v>
      </c>
      <c r="L274" s="43">
        <f t="shared" si="348"/>
        <v>6.9610587614631125E-2</v>
      </c>
      <c r="M274" s="8"/>
      <c r="N274" s="14">
        <f t="shared" si="354"/>
        <v>-0.96206650495929547</v>
      </c>
      <c r="O274" s="14">
        <f t="shared" si="337"/>
        <v>1.4930000000000001</v>
      </c>
      <c r="P274" s="19"/>
      <c r="Q274" s="21"/>
      <c r="R274" s="21"/>
      <c r="S274" s="3"/>
    </row>
    <row r="275" spans="1:19">
      <c r="A275" s="29">
        <v>103571</v>
      </c>
      <c r="B275" s="34">
        <f t="shared" si="334"/>
        <v>-103.571</v>
      </c>
      <c r="C275" s="32">
        <v>1.8180000000000001</v>
      </c>
      <c r="F275" s="7">
        <f t="shared" ref="F275:G275" si="358">F274+0.515574984454017</f>
        <v>-48.256890436279662</v>
      </c>
      <c r="G275" s="7">
        <f t="shared" si="358"/>
        <v>-47.999102944052652</v>
      </c>
      <c r="H275" s="7">
        <f t="shared" si="341"/>
        <v>2.1252500000000003</v>
      </c>
      <c r="I275" s="7">
        <f t="shared" si="352"/>
        <v>2.1353166666666668</v>
      </c>
      <c r="J275" s="7">
        <f t="shared" si="353"/>
        <v>2.1681833333333334</v>
      </c>
      <c r="K275" s="7">
        <f t="shared" si="347"/>
        <v>-0.1515861973541599</v>
      </c>
      <c r="L275" s="43">
        <f t="shared" si="348"/>
        <v>-1.9801523548900302E-2</v>
      </c>
      <c r="M275" s="8"/>
      <c r="N275" s="14">
        <f t="shared" si="354"/>
        <v>-0.56162357967264176</v>
      </c>
      <c r="O275" s="14">
        <f t="shared" si="337"/>
        <v>1.4930000000000001</v>
      </c>
      <c r="P275" s="19"/>
      <c r="Q275" s="21"/>
      <c r="R275" s="21"/>
      <c r="S275" s="3"/>
    </row>
    <row r="276" spans="1:19">
      <c r="A276" s="29">
        <v>103936</v>
      </c>
      <c r="B276" s="34">
        <f t="shared" si="334"/>
        <v>-103.93600000000001</v>
      </c>
      <c r="C276" s="32">
        <v>1.5421</v>
      </c>
      <c r="F276" s="7">
        <f t="shared" ref="F276:G276" si="359">F275+0.515574984454017</f>
        <v>-47.741315451825642</v>
      </c>
      <c r="G276" s="7">
        <f t="shared" si="359"/>
        <v>-47.483527959598632</v>
      </c>
      <c r="H276" s="7">
        <f t="shared" si="341"/>
        <v>1.9266000000000001</v>
      </c>
      <c r="I276" s="7">
        <f t="shared" si="352"/>
        <v>1.9755166666666666</v>
      </c>
      <c r="J276" s="7">
        <f t="shared" si="353"/>
        <v>2.1581166666666665</v>
      </c>
      <c r="K276" s="7">
        <f t="shared" si="347"/>
        <v>-0.84610810351618215</v>
      </c>
      <c r="L276" s="43">
        <f t="shared" si="348"/>
        <v>-0.10727717840400952</v>
      </c>
      <c r="M276" s="8"/>
      <c r="N276" s="14">
        <f t="shared" si="354"/>
        <v>0.10160926029366832</v>
      </c>
      <c r="O276" s="14">
        <f t="shared" si="337"/>
        <v>1.4930000000000001</v>
      </c>
      <c r="P276" s="19"/>
      <c r="Q276" s="21"/>
      <c r="R276" s="21"/>
      <c r="S276" s="3"/>
    </row>
    <row r="277" spans="1:19">
      <c r="A277" s="29">
        <v>104301</v>
      </c>
      <c r="B277" s="34">
        <f t="shared" si="334"/>
        <v>-104.301</v>
      </c>
      <c r="C277" s="32">
        <v>1.3312999999999999</v>
      </c>
      <c r="F277" s="7">
        <f t="shared" ref="F277:G277" si="360">F276+0.515574984454017</f>
        <v>-47.225740467371622</v>
      </c>
      <c r="G277" s="7">
        <f t="shared" si="360"/>
        <v>-46.967952975144613</v>
      </c>
      <c r="H277" s="7">
        <f t="shared" si="341"/>
        <v>1.8747</v>
      </c>
      <c r="I277" s="7">
        <f t="shared" si="352"/>
        <v>1.9048</v>
      </c>
      <c r="J277" s="7">
        <f t="shared" si="353"/>
        <v>2.1793499999999999</v>
      </c>
      <c r="K277" s="7">
        <f t="shared" si="347"/>
        <v>-1.2597792919907302</v>
      </c>
      <c r="L277" s="43">
        <f t="shared" si="348"/>
        <v>-0.13978938674375385</v>
      </c>
      <c r="M277" s="8"/>
      <c r="N277" s="14">
        <f t="shared" si="354"/>
        <v>0.71729799810742989</v>
      </c>
      <c r="O277" s="14">
        <f t="shared" si="337"/>
        <v>1.4930000000000001</v>
      </c>
      <c r="P277" s="19"/>
      <c r="Q277" s="21"/>
      <c r="R277" s="21"/>
      <c r="S277" s="3"/>
    </row>
    <row r="278" spans="1:19">
      <c r="A278" s="29">
        <v>104665</v>
      </c>
      <c r="B278" s="34">
        <f t="shared" si="334"/>
        <v>-104.66500000000001</v>
      </c>
      <c r="C278" s="32">
        <v>1.2032</v>
      </c>
      <c r="F278" s="7">
        <f t="shared" ref="F278:G278" si="361">F277+0.515574984454017</f>
        <v>-46.710165482917603</v>
      </c>
      <c r="G278" s="7">
        <f t="shared" si="361"/>
        <v>-46.452377990690593</v>
      </c>
      <c r="H278" s="7">
        <f t="shared" si="341"/>
        <v>1.9131</v>
      </c>
      <c r="I278" s="7">
        <f t="shared" si="352"/>
        <v>1.9438666666666666</v>
      </c>
      <c r="J278" s="7">
        <f t="shared" si="353"/>
        <v>2.225516666666667</v>
      </c>
      <c r="K278" s="7">
        <f t="shared" si="347"/>
        <v>-1.2655488238686163</v>
      </c>
      <c r="L278" s="43">
        <f t="shared" si="348"/>
        <v>-0.14037938755794543</v>
      </c>
      <c r="M278" s="8"/>
      <c r="N278" s="15">
        <f t="shared" si="354"/>
        <v>0.99735503072745357</v>
      </c>
      <c r="O278" s="14">
        <f t="shared" si="337"/>
        <v>1.4930000000000001</v>
      </c>
      <c r="P278" s="19"/>
      <c r="Q278" s="21"/>
      <c r="R278" s="21"/>
      <c r="S278" s="3"/>
    </row>
    <row r="279" spans="1:19">
      <c r="A279" s="29">
        <v>105030</v>
      </c>
      <c r="B279" s="34">
        <f t="shared" si="334"/>
        <v>-105.03</v>
      </c>
      <c r="C279" s="32">
        <v>1.1505000000000001</v>
      </c>
      <c r="F279" s="7">
        <f t="shared" ref="F279:G279" si="362">F278+0.515574984454017</f>
        <v>-46.194590498463583</v>
      </c>
      <c r="G279" s="7">
        <f t="shared" si="362"/>
        <v>-45.936803006236573</v>
      </c>
      <c r="H279" s="7">
        <f t="shared" si="341"/>
        <v>2.0438000000000001</v>
      </c>
      <c r="I279" s="7">
        <f t="shared" si="352"/>
        <v>2.0842333333333332</v>
      </c>
      <c r="J279" s="7">
        <f t="shared" si="353"/>
        <v>2.3192055555555555</v>
      </c>
      <c r="K279" s="7">
        <f t="shared" si="347"/>
        <v>-1.0131582414476226</v>
      </c>
      <c r="L279" s="43">
        <f t="shared" si="348"/>
        <v>-0.11874995508519437</v>
      </c>
      <c r="M279" s="8"/>
      <c r="N279" s="14">
        <f t="shared" si="354"/>
        <v>0.81073856010361722</v>
      </c>
      <c r="O279" s="14">
        <f t="shared" si="337"/>
        <v>1.4930000000000001</v>
      </c>
      <c r="P279" s="19"/>
      <c r="Q279" s="21"/>
      <c r="R279" s="21"/>
      <c r="S279" s="3"/>
    </row>
    <row r="280" spans="1:19">
      <c r="A280" s="29">
        <v>105395</v>
      </c>
      <c r="B280" s="34">
        <f t="shared" si="334"/>
        <v>-105.395</v>
      </c>
      <c r="C280" s="32">
        <v>1.151</v>
      </c>
      <c r="F280" s="7">
        <f t="shared" ref="F280:G280" si="363">F279+0.515574984454017</f>
        <v>-45.679015514009564</v>
      </c>
      <c r="G280" s="7">
        <f t="shared" si="363"/>
        <v>-45.421228021782554</v>
      </c>
      <c r="H280" s="7">
        <f t="shared" si="341"/>
        <v>2.2957999999999998</v>
      </c>
      <c r="I280" s="7">
        <f t="shared" si="352"/>
        <v>2.3221000000000003</v>
      </c>
      <c r="J280" s="7">
        <f t="shared" si="353"/>
        <v>2.463711111111111</v>
      </c>
      <c r="K280" s="7">
        <f t="shared" si="347"/>
        <v>-0.57478780881596747</v>
      </c>
      <c r="L280" s="43">
        <f t="shared" si="348"/>
        <v>-6.8153733753055445E-2</v>
      </c>
      <c r="M280" s="8"/>
      <c r="N280" s="14">
        <f t="shared" si="354"/>
        <v>0.24476850685185603</v>
      </c>
      <c r="O280" s="14">
        <f t="shared" si="337"/>
        <v>1.4930000000000001</v>
      </c>
      <c r="P280" s="19"/>
      <c r="Q280" s="21"/>
      <c r="R280" s="21"/>
      <c r="S280" s="3"/>
    </row>
    <row r="281" spans="1:19">
      <c r="A281" s="29">
        <v>105760</v>
      </c>
      <c r="B281" s="34">
        <f t="shared" si="334"/>
        <v>-105.76</v>
      </c>
      <c r="C281" s="32">
        <v>1.1756</v>
      </c>
      <c r="F281" s="7">
        <f t="shared" ref="F281:G281" si="364">F280+0.515574984454017</f>
        <v>-45.163440529555544</v>
      </c>
      <c r="G281" s="7">
        <f t="shared" si="364"/>
        <v>-44.905653037328534</v>
      </c>
      <c r="H281" s="7">
        <f t="shared" si="341"/>
        <v>2.6267</v>
      </c>
      <c r="I281" s="7">
        <f t="shared" si="352"/>
        <v>2.5973666666666664</v>
      </c>
      <c r="J281" s="7">
        <f t="shared" si="353"/>
        <v>2.6326999999999998</v>
      </c>
      <c r="K281" s="7">
        <f t="shared" si="347"/>
        <v>-0.13420949342246913</v>
      </c>
      <c r="L281" s="43">
        <f t="shared" si="348"/>
        <v>-2.2790291335890167E-3</v>
      </c>
      <c r="M281" s="8"/>
      <c r="N281" s="14">
        <f t="shared" si="354"/>
        <v>-0.43573145105483158</v>
      </c>
      <c r="O281" s="14">
        <f t="shared" si="337"/>
        <v>1.4930000000000001</v>
      </c>
      <c r="P281" s="19"/>
      <c r="Q281" s="21"/>
      <c r="R281" s="21"/>
      <c r="S281" s="3"/>
    </row>
    <row r="282" spans="1:19">
      <c r="A282" s="29">
        <v>106124</v>
      </c>
      <c r="B282" s="34">
        <f t="shared" si="334"/>
        <v>-106.124</v>
      </c>
      <c r="C282" s="32">
        <v>1.1972</v>
      </c>
      <c r="F282" s="7">
        <f t="shared" ref="F282:G282" si="365">F281+0.515574984454017</f>
        <v>-44.647865545101524</v>
      </c>
      <c r="G282" s="7">
        <f t="shared" si="365"/>
        <v>-44.390078052874514</v>
      </c>
      <c r="H282" s="7">
        <f t="shared" si="341"/>
        <v>2.8696000000000002</v>
      </c>
      <c r="I282" s="7">
        <f t="shared" si="352"/>
        <v>2.8978666666666668</v>
      </c>
      <c r="J282" s="7">
        <f t="shared" si="353"/>
        <v>2.7869000000000002</v>
      </c>
      <c r="K282" s="7">
        <f t="shared" si="347"/>
        <v>0.39817240183238178</v>
      </c>
      <c r="L282" s="43">
        <f t="shared" si="348"/>
        <v>2.9674548781800647E-2</v>
      </c>
      <c r="M282" s="8"/>
      <c r="N282" s="14">
        <f t="shared" si="354"/>
        <v>-0.91234782039729789</v>
      </c>
      <c r="O282" s="14">
        <f t="shared" si="337"/>
        <v>1.4930000000000001</v>
      </c>
      <c r="P282" s="19"/>
      <c r="Q282" s="21"/>
      <c r="R282" s="21"/>
      <c r="S282" s="3"/>
    </row>
    <row r="283" spans="1:19">
      <c r="A283" s="29">
        <v>106489</v>
      </c>
      <c r="B283" s="34">
        <f t="shared" si="334"/>
        <v>-106.489</v>
      </c>
      <c r="C283" s="32">
        <v>1.1971000000000001</v>
      </c>
      <c r="F283" s="7">
        <f t="shared" ref="F283:G283" si="366">F282+0.515574984454017</f>
        <v>-44.132290560647505</v>
      </c>
      <c r="G283" s="7">
        <f t="shared" si="366"/>
        <v>-43.874503068420495</v>
      </c>
      <c r="H283" s="7">
        <f t="shared" si="341"/>
        <v>3.1973000000000003</v>
      </c>
      <c r="I283" s="7">
        <f t="shared" si="352"/>
        <v>3.1642333333333337</v>
      </c>
      <c r="J283" s="7">
        <f t="shared" si="353"/>
        <v>2.8971055555555556</v>
      </c>
      <c r="K283" s="7">
        <f t="shared" si="347"/>
        <v>0.92205055237123634</v>
      </c>
      <c r="L283" s="43">
        <f t="shared" si="348"/>
        <v>0.10361874591306663</v>
      </c>
      <c r="M283" s="8"/>
      <c r="N283" s="14">
        <f t="shared" si="354"/>
        <v>-0.96206650495928392</v>
      </c>
      <c r="O283" s="14">
        <f t="shared" si="337"/>
        <v>1.4930000000000001</v>
      </c>
      <c r="P283" s="19"/>
      <c r="Q283" s="21"/>
      <c r="R283" s="21"/>
      <c r="S283" s="3"/>
    </row>
    <row r="284" spans="1:19">
      <c r="A284" s="29">
        <v>106854</v>
      </c>
      <c r="B284" s="34">
        <f t="shared" si="334"/>
        <v>-106.854</v>
      </c>
      <c r="C284" s="32">
        <v>1.1706000000000001</v>
      </c>
      <c r="F284" s="7">
        <f t="shared" ref="F284:G284" si="367">F283+0.515574984454017</f>
        <v>-43.616715576193485</v>
      </c>
      <c r="G284" s="7">
        <f t="shared" si="367"/>
        <v>-43.358928083966475</v>
      </c>
      <c r="H284" s="7">
        <f t="shared" si="341"/>
        <v>3.4258000000000002</v>
      </c>
      <c r="I284" s="7">
        <f t="shared" si="352"/>
        <v>3.3568666666666669</v>
      </c>
      <c r="J284" s="7">
        <f t="shared" si="353"/>
        <v>2.9590833333333335</v>
      </c>
      <c r="K284" s="7">
        <f t="shared" si="347"/>
        <v>1.3442789152045953</v>
      </c>
      <c r="L284" s="43">
        <f t="shared" si="348"/>
        <v>0.15772339406910918</v>
      </c>
      <c r="M284" s="8"/>
      <c r="N284" s="14">
        <f t="shared" si="354"/>
        <v>-0.56162357967260668</v>
      </c>
      <c r="O284" s="14">
        <f t="shared" si="337"/>
        <v>1.4930000000000001</v>
      </c>
      <c r="P284" s="19"/>
      <c r="Q284" s="21"/>
      <c r="R284" s="21"/>
      <c r="S284" s="3"/>
    </row>
    <row r="285" spans="1:19">
      <c r="A285" s="29">
        <v>107218</v>
      </c>
      <c r="B285" s="34">
        <f t="shared" si="334"/>
        <v>-107.218</v>
      </c>
      <c r="C285" s="32">
        <v>1.1291</v>
      </c>
      <c r="F285" s="7">
        <f t="shared" ref="F285:G285" si="368">F284+0.515574984454017</f>
        <v>-43.101140591739465</v>
      </c>
      <c r="G285" s="7">
        <f t="shared" si="368"/>
        <v>-42.843353099512456</v>
      </c>
      <c r="H285" s="7">
        <f t="shared" si="341"/>
        <v>3.4474999999999998</v>
      </c>
      <c r="I285" s="7">
        <f t="shared" si="352"/>
        <v>3.3786</v>
      </c>
      <c r="J285" s="7">
        <f t="shared" si="353"/>
        <v>2.9808055555555555</v>
      </c>
      <c r="K285" s="7">
        <f t="shared" si="347"/>
        <v>1.3345199377498629</v>
      </c>
      <c r="L285" s="43">
        <f t="shared" si="348"/>
        <v>0.15656655080188986</v>
      </c>
      <c r="M285" s="8"/>
      <c r="N285" s="14">
        <f t="shared" si="354"/>
        <v>0.10160926029371049</v>
      </c>
      <c r="O285" s="14">
        <f t="shared" si="337"/>
        <v>1.4930000000000001</v>
      </c>
      <c r="P285" s="19"/>
      <c r="Q285" s="21"/>
      <c r="R285" s="21"/>
      <c r="S285" s="3"/>
    </row>
    <row r="286" spans="1:19">
      <c r="A286" s="29">
        <v>107583</v>
      </c>
      <c r="B286" s="34">
        <f t="shared" si="334"/>
        <v>-107.583</v>
      </c>
      <c r="C286" s="32">
        <v>1.0827</v>
      </c>
      <c r="F286" s="7">
        <f t="shared" ref="F286:G286" si="369">F285+0.515574984454017</f>
        <v>-42.585565607285446</v>
      </c>
      <c r="G286" s="7">
        <f t="shared" si="369"/>
        <v>-42.327778115058436</v>
      </c>
      <c r="H286" s="7">
        <f t="shared" si="341"/>
        <v>3.2625000000000002</v>
      </c>
      <c r="I286" s="7">
        <f t="shared" si="352"/>
        <v>3.2049833333333333</v>
      </c>
      <c r="J286" s="7">
        <f t="shared" si="353"/>
        <v>2.9609055555555557</v>
      </c>
      <c r="K286" s="7">
        <f t="shared" si="347"/>
        <v>0.82433489754448086</v>
      </c>
      <c r="L286" s="43">
        <f t="shared" si="348"/>
        <v>0.10185885324121946</v>
      </c>
      <c r="M286" s="8"/>
      <c r="N286" s="14">
        <f t="shared" si="354"/>
        <v>0.71729799810744943</v>
      </c>
      <c r="O286" s="14">
        <f t="shared" si="337"/>
        <v>1.4930000000000001</v>
      </c>
      <c r="P286" s="19"/>
      <c r="Q286" s="21"/>
      <c r="R286" s="21"/>
      <c r="S286" s="3"/>
    </row>
    <row r="287" spans="1:19">
      <c r="A287" s="29">
        <v>107948</v>
      </c>
      <c r="B287" s="34">
        <f t="shared" si="334"/>
        <v>-107.94799999999999</v>
      </c>
      <c r="C287" s="32">
        <v>1.0367</v>
      </c>
      <c r="F287" s="7">
        <f t="shared" ref="F287:G287" si="370">F286+0.515574984454017</f>
        <v>-42.069990622831426</v>
      </c>
      <c r="G287" s="7">
        <f t="shared" si="370"/>
        <v>-41.812203130604416</v>
      </c>
      <c r="H287" s="7">
        <f t="shared" si="341"/>
        <v>2.9049500000000004</v>
      </c>
      <c r="I287" s="7">
        <f t="shared" si="352"/>
        <v>2.9230166666666668</v>
      </c>
      <c r="J287" s="7">
        <f t="shared" si="353"/>
        <v>2.9148388888888892</v>
      </c>
      <c r="K287" s="7">
        <f t="shared" si="347"/>
        <v>2.8055676795553097E-2</v>
      </c>
      <c r="L287" s="43">
        <f t="shared" si="348"/>
        <v>-3.3926022212014129E-3</v>
      </c>
      <c r="M287" s="8"/>
      <c r="N287" s="15">
        <f t="shared" si="354"/>
        <v>0.99735503072745557</v>
      </c>
      <c r="O287" s="14">
        <f t="shared" si="337"/>
        <v>1.4930000000000001</v>
      </c>
      <c r="P287" s="19"/>
      <c r="Q287" s="21"/>
      <c r="R287" s="21"/>
      <c r="S287" s="3"/>
    </row>
    <row r="288" spans="1:19">
      <c r="A288" s="29">
        <v>108313</v>
      </c>
      <c r="B288" s="34">
        <f t="shared" si="334"/>
        <v>-108.313</v>
      </c>
      <c r="C288" s="32">
        <v>0.991838</v>
      </c>
      <c r="F288" s="7">
        <f t="shared" ref="F288:G288" si="371">F287+0.515574984454017</f>
        <v>-41.554415638377407</v>
      </c>
      <c r="G288" s="7">
        <f t="shared" si="371"/>
        <v>-41.296628146150397</v>
      </c>
      <c r="H288" s="7">
        <f t="shared" si="341"/>
        <v>2.6015999999999999</v>
      </c>
      <c r="I288" s="7">
        <f t="shared" si="352"/>
        <v>2.66595</v>
      </c>
      <c r="J288" s="7">
        <f t="shared" si="353"/>
        <v>2.8301000000000003</v>
      </c>
      <c r="K288" s="7">
        <f t="shared" si="347"/>
        <v>-0.58001484046500185</v>
      </c>
      <c r="L288" s="43">
        <f t="shared" si="348"/>
        <v>-8.073919649482364E-2</v>
      </c>
      <c r="M288" s="8"/>
      <c r="N288" s="14">
        <f t="shared" si="354"/>
        <v>0.81073856010359246</v>
      </c>
      <c r="O288" s="14">
        <f t="shared" si="337"/>
        <v>1.4930000000000001</v>
      </c>
      <c r="P288" s="19"/>
      <c r="Q288" s="21"/>
      <c r="R288" s="21"/>
      <c r="S288" s="3"/>
    </row>
    <row r="289" spans="1:19">
      <c r="A289" s="29">
        <v>108677</v>
      </c>
      <c r="B289" s="34">
        <f t="shared" si="334"/>
        <v>-108.67700000000001</v>
      </c>
      <c r="C289" s="32">
        <v>0.94646300000000005</v>
      </c>
      <c r="F289" s="7">
        <f t="shared" ref="F289:G289" si="372">F288+0.515574984454017</f>
        <v>-41.038840653923387</v>
      </c>
      <c r="G289" s="7">
        <f t="shared" si="372"/>
        <v>-40.781053161696377</v>
      </c>
      <c r="H289" s="7">
        <f t="shared" si="341"/>
        <v>2.4912999999999998</v>
      </c>
      <c r="I289" s="7">
        <f t="shared" si="352"/>
        <v>2.5135000000000001</v>
      </c>
      <c r="J289" s="7">
        <f t="shared" si="353"/>
        <v>2.7135555555555557</v>
      </c>
      <c r="K289" s="7">
        <f t="shared" si="347"/>
        <v>-0.73724510687085409</v>
      </c>
      <c r="L289" s="43">
        <f t="shared" si="348"/>
        <v>-8.1905658832200579E-2</v>
      </c>
      <c r="M289" s="8"/>
      <c r="N289" s="14">
        <f t="shared" si="354"/>
        <v>0.24476850685181492</v>
      </c>
      <c r="O289" s="14">
        <f t="shared" si="337"/>
        <v>1.4930000000000001</v>
      </c>
      <c r="P289" s="19"/>
      <c r="Q289" s="21"/>
      <c r="R289" s="21"/>
      <c r="S289" s="3"/>
    </row>
    <row r="290" spans="1:19">
      <c r="A290" s="29">
        <v>109042</v>
      </c>
      <c r="B290" s="34">
        <f t="shared" si="334"/>
        <v>-109.042</v>
      </c>
      <c r="C290" s="32">
        <v>0.89928799999999998</v>
      </c>
      <c r="F290" s="7">
        <f t="shared" ref="F290:G290" si="373">F289+0.515574984454017</f>
        <v>-40.523265669469367</v>
      </c>
      <c r="G290" s="7">
        <f t="shared" si="373"/>
        <v>-40.265478177242358</v>
      </c>
      <c r="H290" s="7">
        <f t="shared" si="341"/>
        <v>2.4476</v>
      </c>
      <c r="I290" s="7">
        <f t="shared" si="352"/>
        <v>2.4646333333333335</v>
      </c>
      <c r="J290" s="7">
        <f t="shared" si="353"/>
        <v>2.5898222222222222</v>
      </c>
      <c r="K290" s="7">
        <f t="shared" si="347"/>
        <v>-0.48338796313775245</v>
      </c>
      <c r="L290" s="43">
        <f t="shared" si="348"/>
        <v>-5.4915824338006902E-2</v>
      </c>
      <c r="M290" s="8"/>
      <c r="N290" s="14">
        <f t="shared" si="354"/>
        <v>-0.43573145105486333</v>
      </c>
      <c r="O290" s="14">
        <f t="shared" si="337"/>
        <v>1.4930000000000001</v>
      </c>
      <c r="P290" s="19"/>
      <c r="Q290" s="21"/>
      <c r="R290" s="21"/>
      <c r="S290" s="3"/>
    </row>
    <row r="291" spans="1:19">
      <c r="A291" s="29">
        <v>109407</v>
      </c>
      <c r="B291" s="34">
        <f t="shared" si="334"/>
        <v>-109.407</v>
      </c>
      <c r="C291" s="32">
        <v>0.85200500000000001</v>
      </c>
      <c r="F291" s="7">
        <f t="shared" ref="F291:G291" si="374">F290+0.515574984454017</f>
        <v>-40.007690685015348</v>
      </c>
      <c r="G291" s="7">
        <f t="shared" si="374"/>
        <v>-39.749903192788338</v>
      </c>
      <c r="H291" s="7">
        <f t="shared" si="341"/>
        <v>2.4550000000000001</v>
      </c>
      <c r="I291" s="7">
        <f t="shared" si="352"/>
        <v>2.4457499999999999</v>
      </c>
      <c r="J291" s="7">
        <f t="shared" si="353"/>
        <v>2.484572222222222</v>
      </c>
      <c r="K291" s="7">
        <f t="shared" si="347"/>
        <v>-0.15625314440446902</v>
      </c>
      <c r="L291" s="43">
        <f t="shared" si="348"/>
        <v>-1.1902339548726104E-2</v>
      </c>
      <c r="M291" s="8"/>
      <c r="N291" s="14">
        <f t="shared" si="354"/>
        <v>-0.91234782039731233</v>
      </c>
      <c r="O291" s="14">
        <f t="shared" si="337"/>
        <v>1.4930000000000001</v>
      </c>
      <c r="P291" s="19"/>
      <c r="Q291" s="21"/>
      <c r="R291" s="21"/>
      <c r="S291" s="3"/>
    </row>
    <row r="292" spans="1:19">
      <c r="A292" s="29">
        <v>109772</v>
      </c>
      <c r="B292" s="34">
        <f t="shared" si="334"/>
        <v>-109.77200000000001</v>
      </c>
      <c r="C292" s="32">
        <v>0.80536700000000006</v>
      </c>
      <c r="F292" s="7">
        <f t="shared" ref="F292:G292" si="375">F291+0.515574984454017</f>
        <v>-39.492115700561328</v>
      </c>
      <c r="G292" s="7">
        <f t="shared" si="375"/>
        <v>-39.234328208334318</v>
      </c>
      <c r="H292" s="7">
        <f t="shared" si="341"/>
        <v>2.43465</v>
      </c>
      <c r="I292" s="7">
        <f t="shared" si="352"/>
        <v>2.4221833333333334</v>
      </c>
      <c r="J292" s="7">
        <f t="shared" si="353"/>
        <v>2.4250888888888888</v>
      </c>
      <c r="K292" s="7">
        <f t="shared" si="347"/>
        <v>-1.1981233219400256E-2</v>
      </c>
      <c r="L292" s="43">
        <f t="shared" si="348"/>
        <v>3.9425817152178855E-3</v>
      </c>
      <c r="M292" s="8"/>
      <c r="N292" s="14">
        <f t="shared" si="354"/>
        <v>-0.96206650495927437</v>
      </c>
      <c r="O292" s="14">
        <f t="shared" si="337"/>
        <v>1.4930000000000001</v>
      </c>
      <c r="P292" s="19"/>
      <c r="Q292" s="21"/>
      <c r="R292" s="21"/>
      <c r="S292" s="3"/>
    </row>
    <row r="293" spans="1:19">
      <c r="A293" s="29">
        <v>110136</v>
      </c>
      <c r="B293" s="34">
        <f t="shared" si="334"/>
        <v>-110.136</v>
      </c>
      <c r="C293" s="32">
        <v>0.75640099999999999</v>
      </c>
      <c r="F293" s="7">
        <f t="shared" ref="F293:G293" si="376">F292+0.515574984454017</f>
        <v>-38.976540716107309</v>
      </c>
      <c r="G293" s="7">
        <f t="shared" si="376"/>
        <v>-38.718753223880299</v>
      </c>
      <c r="H293" s="7">
        <f t="shared" si="341"/>
        <v>2.3769</v>
      </c>
      <c r="I293" s="7">
        <f t="shared" si="352"/>
        <v>2.3818166666666669</v>
      </c>
      <c r="J293" s="7">
        <f t="shared" si="353"/>
        <v>2.4181499999999994</v>
      </c>
      <c r="K293" s="7">
        <f t="shared" si="347"/>
        <v>-0.15025260357435455</v>
      </c>
      <c r="L293" s="43">
        <f t="shared" si="348"/>
        <v>-1.705849513057478E-2</v>
      </c>
      <c r="M293" s="8"/>
      <c r="N293" s="14">
        <f t="shared" si="354"/>
        <v>-0.56162357967258336</v>
      </c>
      <c r="O293" s="14">
        <f t="shared" si="337"/>
        <v>1.4930000000000001</v>
      </c>
      <c r="P293" s="19"/>
      <c r="Q293" s="21"/>
      <c r="R293" s="21"/>
      <c r="S293" s="3"/>
    </row>
    <row r="294" spans="1:19">
      <c r="A294" s="29">
        <v>110501</v>
      </c>
      <c r="B294" s="34">
        <f t="shared" si="334"/>
        <v>-110.501</v>
      </c>
      <c r="C294" s="32">
        <v>0.69988300000000003</v>
      </c>
      <c r="F294" s="7">
        <f t="shared" ref="F294:G294" si="377">F293+0.515574984454017</f>
        <v>-38.460965731653289</v>
      </c>
      <c r="G294" s="7">
        <f t="shared" si="377"/>
        <v>-38.203178239426279</v>
      </c>
      <c r="H294" s="7">
        <f t="shared" si="341"/>
        <v>2.3338999999999999</v>
      </c>
      <c r="I294" s="7">
        <f t="shared" si="352"/>
        <v>2.3420166666666664</v>
      </c>
      <c r="J294" s="7">
        <f t="shared" si="353"/>
        <v>2.4536944444444444</v>
      </c>
      <c r="K294" s="7">
        <f t="shared" si="347"/>
        <v>-0.45514134015600116</v>
      </c>
      <c r="L294" s="43">
        <f t="shared" si="348"/>
        <v>-4.8822071026683123E-2</v>
      </c>
      <c r="M294" s="8"/>
      <c r="N294" s="14">
        <f t="shared" si="354"/>
        <v>0.10160926029373853</v>
      </c>
      <c r="O294" s="14">
        <f t="shared" si="337"/>
        <v>1.4930000000000001</v>
      </c>
      <c r="P294" s="19"/>
      <c r="Q294" s="21"/>
      <c r="R294" s="21"/>
      <c r="S294" s="3"/>
    </row>
    <row r="295" spans="1:19">
      <c r="A295" s="29">
        <v>110866</v>
      </c>
      <c r="B295" s="34">
        <f t="shared" si="334"/>
        <v>-110.866</v>
      </c>
      <c r="C295" s="32">
        <v>0.63258700000000001</v>
      </c>
      <c r="F295" s="7">
        <f t="shared" ref="F295:G295" si="378">F294+0.515574984454017</f>
        <v>-37.945390747199269</v>
      </c>
      <c r="G295" s="7">
        <f t="shared" si="378"/>
        <v>-37.687603254972259</v>
      </c>
      <c r="H295" s="7">
        <f t="shared" si="341"/>
        <v>2.3152499999999998</v>
      </c>
      <c r="I295" s="7">
        <f t="shared" si="352"/>
        <v>2.3395833333333331</v>
      </c>
      <c r="J295" s="7">
        <f t="shared" si="353"/>
        <v>2.5205499999999996</v>
      </c>
      <c r="K295" s="7">
        <f t="shared" si="347"/>
        <v>-0.71796499441259432</v>
      </c>
      <c r="L295" s="43">
        <f t="shared" si="348"/>
        <v>-8.1450477078415351E-2</v>
      </c>
      <c r="M295" s="8"/>
      <c r="N295" s="14">
        <f t="shared" si="354"/>
        <v>0.71729799810747896</v>
      </c>
      <c r="O295" s="14">
        <f t="shared" si="337"/>
        <v>1.4930000000000001</v>
      </c>
      <c r="P295" s="19"/>
      <c r="Q295" s="21"/>
      <c r="R295" s="21"/>
      <c r="S295" s="3"/>
    </row>
    <row r="296" spans="1:19">
      <c r="A296" s="29">
        <v>111230</v>
      </c>
      <c r="B296" s="34">
        <f t="shared" si="334"/>
        <v>-111.23</v>
      </c>
      <c r="C296" s="32">
        <v>0.55670699999999995</v>
      </c>
      <c r="F296" s="7">
        <f t="shared" ref="F296:G296" si="379">F295+0.515574984454017</f>
        <v>-37.42981576274525</v>
      </c>
      <c r="G296" s="7">
        <f t="shared" si="379"/>
        <v>-37.17202827051824</v>
      </c>
      <c r="H296" s="7">
        <f t="shared" si="341"/>
        <v>2.3696000000000002</v>
      </c>
      <c r="I296" s="7">
        <f t="shared" si="352"/>
        <v>2.4079999999999999</v>
      </c>
      <c r="J296" s="7">
        <f t="shared" si="353"/>
        <v>2.6266611111111109</v>
      </c>
      <c r="K296" s="7">
        <f t="shared" si="347"/>
        <v>-0.83246791977140355</v>
      </c>
      <c r="L296" s="43">
        <f t="shared" si="348"/>
        <v>-9.7866112237969927E-2</v>
      </c>
      <c r="M296" s="8"/>
      <c r="N296" s="15">
        <f t="shared" si="354"/>
        <v>0.99735503072745824</v>
      </c>
      <c r="O296" s="14">
        <f t="shared" si="337"/>
        <v>1.4930000000000001</v>
      </c>
      <c r="P296" s="19"/>
      <c r="Q296" s="21"/>
      <c r="R296" s="21"/>
      <c r="S296" s="3"/>
    </row>
    <row r="297" spans="1:19">
      <c r="A297" s="29">
        <v>111595</v>
      </c>
      <c r="B297" s="34">
        <f t="shared" si="334"/>
        <v>-111.595</v>
      </c>
      <c r="C297" s="32">
        <v>0.48269299999999998</v>
      </c>
      <c r="F297" s="7">
        <f t="shared" ref="F297:G297" si="380">F296+0.515574984454017</f>
        <v>-36.91424077829123</v>
      </c>
      <c r="G297" s="7">
        <f t="shared" si="380"/>
        <v>-36.65645328606422</v>
      </c>
      <c r="H297" s="7">
        <f t="shared" si="341"/>
        <v>2.5391499999999998</v>
      </c>
      <c r="I297" s="7">
        <f t="shared" si="352"/>
        <v>2.5733166666666665</v>
      </c>
      <c r="J297" s="7">
        <f t="shared" si="353"/>
        <v>2.7611888888888885</v>
      </c>
      <c r="K297" s="7">
        <f t="shared" si="347"/>
        <v>-0.68040336891918463</v>
      </c>
      <c r="L297" s="43">
        <f t="shared" si="348"/>
        <v>-8.0414233804279145E-2</v>
      </c>
      <c r="M297" s="8"/>
      <c r="N297" s="14">
        <f t="shared" si="354"/>
        <v>0.8107385601035717</v>
      </c>
      <c r="O297" s="14">
        <f t="shared" si="337"/>
        <v>1.4930000000000001</v>
      </c>
      <c r="P297" s="19"/>
      <c r="Q297" s="21"/>
      <c r="R297" s="21"/>
      <c r="S297" s="3"/>
    </row>
    <row r="298" spans="1:19">
      <c r="A298" s="29">
        <v>111960</v>
      </c>
      <c r="B298" s="34">
        <f t="shared" si="334"/>
        <v>-111.96</v>
      </c>
      <c r="C298" s="32">
        <v>0.429734</v>
      </c>
      <c r="F298" s="7">
        <f t="shared" ref="F298:G298" si="381">F297+0.515574984454017</f>
        <v>-36.39866579383721</v>
      </c>
      <c r="G298" s="7">
        <f t="shared" si="381"/>
        <v>-36.140878301610201</v>
      </c>
      <c r="H298" s="7">
        <f t="shared" si="341"/>
        <v>2.8111999999999999</v>
      </c>
      <c r="I298" s="7">
        <f t="shared" si="352"/>
        <v>2.7998833333333333</v>
      </c>
      <c r="J298" s="7">
        <f t="shared" si="353"/>
        <v>2.8882500000000002</v>
      </c>
      <c r="K298" s="7">
        <f t="shared" si="347"/>
        <v>-0.30595227790761514</v>
      </c>
      <c r="L298" s="43">
        <f t="shared" si="348"/>
        <v>-2.6677053579157062E-2</v>
      </c>
      <c r="M298" s="8"/>
      <c r="N298" s="14">
        <f t="shared" si="354"/>
        <v>0.24476850685178073</v>
      </c>
      <c r="O298" s="14">
        <f t="shared" si="337"/>
        <v>1.4930000000000001</v>
      </c>
      <c r="P298" s="19"/>
      <c r="Q298" s="21"/>
      <c r="R298" s="21"/>
      <c r="S298" s="3"/>
    </row>
    <row r="299" spans="1:19">
      <c r="A299" s="29">
        <v>112325</v>
      </c>
      <c r="B299" s="34">
        <f t="shared" si="334"/>
        <v>-112.325</v>
      </c>
      <c r="C299" s="32">
        <v>0.40978300000000001</v>
      </c>
      <c r="F299" s="7">
        <f t="shared" ref="F299:G299" si="382">F298+0.515574984454017</f>
        <v>-35.883090809383191</v>
      </c>
      <c r="G299" s="7">
        <f t="shared" si="382"/>
        <v>-35.625303317156181</v>
      </c>
      <c r="H299" s="7">
        <f t="shared" si="341"/>
        <v>3.0493000000000001</v>
      </c>
      <c r="I299" s="7">
        <f t="shared" si="352"/>
        <v>3.0901666666666667</v>
      </c>
      <c r="J299" s="7">
        <f t="shared" si="353"/>
        <v>2.9786944444444448</v>
      </c>
      <c r="K299" s="7">
        <f t="shared" si="347"/>
        <v>0.37423181296802221</v>
      </c>
      <c r="L299" s="43">
        <f t="shared" si="348"/>
        <v>2.3703524101722273E-2</v>
      </c>
      <c r="M299" s="8"/>
      <c r="N299" s="14">
        <f t="shared" si="354"/>
        <v>-0.43573145105489508</v>
      </c>
      <c r="O299" s="14">
        <f t="shared" si="337"/>
        <v>1.4930000000000001</v>
      </c>
      <c r="P299" s="19"/>
      <c r="Q299" s="21"/>
      <c r="R299" s="21"/>
      <c r="S299" s="3"/>
    </row>
    <row r="300" spans="1:19">
      <c r="A300" s="29">
        <v>112689</v>
      </c>
      <c r="B300" s="34">
        <f t="shared" si="334"/>
        <v>-112.68899999999999</v>
      </c>
      <c r="C300" s="32">
        <v>0.42385699999999998</v>
      </c>
      <c r="F300" s="7">
        <f t="shared" ref="F300:G300" si="383">F299+0.515574984454017</f>
        <v>-35.367515824929171</v>
      </c>
      <c r="G300" s="7">
        <f t="shared" si="383"/>
        <v>-35.109728332702161</v>
      </c>
      <c r="H300" s="7">
        <f t="shared" si="341"/>
        <v>3.41</v>
      </c>
      <c r="I300" s="7">
        <f t="shared" si="352"/>
        <v>3.3682333333333339</v>
      </c>
      <c r="J300" s="7">
        <f t="shared" si="353"/>
        <v>3.0287999999999999</v>
      </c>
      <c r="K300" s="7">
        <f t="shared" si="347"/>
        <v>1.1206858601866543</v>
      </c>
      <c r="L300" s="43">
        <f t="shared" si="348"/>
        <v>0.1258584257791866</v>
      </c>
      <c r="M300" s="8"/>
      <c r="N300" s="14">
        <f t="shared" si="354"/>
        <v>-0.91234782039732676</v>
      </c>
      <c r="O300" s="14">
        <f t="shared" si="337"/>
        <v>1.4930000000000001</v>
      </c>
      <c r="P300" s="19"/>
      <c r="Q300" s="21"/>
      <c r="R300" s="21"/>
      <c r="S300" s="3"/>
    </row>
    <row r="301" spans="1:19">
      <c r="A301" s="29">
        <v>113054</v>
      </c>
      <c r="B301" s="34">
        <f t="shared" si="334"/>
        <v>-113.054</v>
      </c>
      <c r="C301" s="32">
        <v>0.465785</v>
      </c>
      <c r="F301" s="7">
        <f t="shared" ref="F301:G301" si="384">F300+0.515574984454017</f>
        <v>-34.851940840475152</v>
      </c>
      <c r="G301" s="7">
        <f t="shared" si="384"/>
        <v>-34.594153348248142</v>
      </c>
      <c r="H301" s="7">
        <f t="shared" si="341"/>
        <v>3.6454</v>
      </c>
      <c r="I301" s="7">
        <f t="shared" si="352"/>
        <v>3.5252833333333338</v>
      </c>
      <c r="J301" s="7">
        <f t="shared" si="353"/>
        <v>3.0587</v>
      </c>
      <c r="K301" s="7">
        <f t="shared" si="347"/>
        <v>1.5254301936552572</v>
      </c>
      <c r="L301" s="43">
        <f t="shared" si="348"/>
        <v>0.19181351554582005</v>
      </c>
      <c r="M301" s="8"/>
      <c r="N301" s="14">
        <f t="shared" si="354"/>
        <v>-0.96206650495926471</v>
      </c>
      <c r="O301" s="14">
        <f t="shared" si="337"/>
        <v>1.4930000000000001</v>
      </c>
      <c r="P301" s="19"/>
      <c r="Q301" s="21"/>
      <c r="R301" s="21"/>
      <c r="S301" s="3"/>
    </row>
    <row r="302" spans="1:19">
      <c r="A302" s="29">
        <v>113419</v>
      </c>
      <c r="B302" s="34">
        <f t="shared" si="334"/>
        <v>-113.419</v>
      </c>
      <c r="C302" s="32">
        <v>0.52516799999999997</v>
      </c>
      <c r="F302" s="7">
        <f t="shared" ref="F302:G302" si="385">F301+0.515574984454017</f>
        <v>-34.336365856021132</v>
      </c>
      <c r="G302" s="7">
        <f t="shared" si="385"/>
        <v>-34.078578363794122</v>
      </c>
      <c r="H302" s="7">
        <f t="shared" si="341"/>
        <v>3.5204500000000003</v>
      </c>
      <c r="I302" s="7">
        <f t="shared" si="352"/>
        <v>3.4379166666666667</v>
      </c>
      <c r="J302" s="7">
        <f t="shared" si="353"/>
        <v>3.0883388888888894</v>
      </c>
      <c r="K302" s="7">
        <f t="shared" si="347"/>
        <v>1.1319281670657166</v>
      </c>
      <c r="L302" s="43">
        <f t="shared" si="348"/>
        <v>0.13991699960964255</v>
      </c>
      <c r="M302" s="8"/>
      <c r="N302" s="14">
        <f t="shared" si="354"/>
        <v>-0.56162357967255416</v>
      </c>
      <c r="O302" s="14">
        <f t="shared" si="337"/>
        <v>1.4930000000000001</v>
      </c>
      <c r="P302" s="19"/>
      <c r="Q302" s="21"/>
      <c r="R302" s="21"/>
      <c r="S302" s="3"/>
    </row>
    <row r="303" spans="1:19">
      <c r="A303" s="29">
        <v>113784</v>
      </c>
      <c r="B303" s="34">
        <f t="shared" si="334"/>
        <v>-113.78400000000001</v>
      </c>
      <c r="C303" s="32">
        <v>0.58952199999999999</v>
      </c>
      <c r="F303" s="7">
        <f t="shared" ref="F303:G303" si="386">F302+0.515574984454017</f>
        <v>-33.820790871567112</v>
      </c>
      <c r="G303" s="7">
        <f t="shared" si="386"/>
        <v>-33.563003379340103</v>
      </c>
      <c r="H303" s="7">
        <f t="shared" si="341"/>
        <v>3.1478999999999999</v>
      </c>
      <c r="I303" s="7">
        <f t="shared" si="352"/>
        <v>3.1448499999999999</v>
      </c>
      <c r="J303" s="7">
        <f t="shared" si="353"/>
        <v>3.1526055555555561</v>
      </c>
      <c r="K303" s="7">
        <f t="shared" si="347"/>
        <v>-2.4600462756557695E-2</v>
      </c>
      <c r="L303" s="43">
        <f t="shared" si="348"/>
        <v>-1.4925925469058132E-3</v>
      </c>
      <c r="M303" s="8"/>
      <c r="N303" s="14">
        <f t="shared" si="354"/>
        <v>0.10160926029377362</v>
      </c>
      <c r="O303" s="14">
        <f t="shared" si="337"/>
        <v>1.4930000000000001</v>
      </c>
      <c r="P303" s="19"/>
      <c r="Q303" s="21"/>
      <c r="R303" s="21"/>
      <c r="S303" s="3"/>
    </row>
    <row r="304" spans="1:19">
      <c r="A304" s="29">
        <v>114148</v>
      </c>
      <c r="B304" s="34">
        <f t="shared" si="334"/>
        <v>-114.148</v>
      </c>
      <c r="C304" s="32">
        <v>0.64668000000000003</v>
      </c>
      <c r="F304" s="7">
        <f t="shared" ref="F304:G304" si="387">F303+0.515574984454017</f>
        <v>-33.305215887113093</v>
      </c>
      <c r="G304" s="7">
        <f t="shared" si="387"/>
        <v>-33.047428394886083</v>
      </c>
      <c r="H304" s="7">
        <f t="shared" si="341"/>
        <v>2.7662</v>
      </c>
      <c r="I304" s="7">
        <f t="shared" si="352"/>
        <v>2.8509333333333333</v>
      </c>
      <c r="J304" s="7">
        <f t="shared" si="353"/>
        <v>3.2782611111111115</v>
      </c>
      <c r="K304" s="7">
        <f t="shared" si="347"/>
        <v>-1.3035196504922164</v>
      </c>
      <c r="L304" s="43">
        <f t="shared" si="348"/>
        <v>-0.15619900116423524</v>
      </c>
      <c r="M304" s="8"/>
      <c r="N304" s="14">
        <f t="shared" si="354"/>
        <v>0.71729799810749861</v>
      </c>
      <c r="O304" s="14">
        <f t="shared" si="337"/>
        <v>1.4930000000000001</v>
      </c>
      <c r="P304" s="19"/>
      <c r="Q304" s="21"/>
      <c r="R304" s="21"/>
      <c r="S304" s="3"/>
    </row>
    <row r="305" spans="1:19">
      <c r="A305" s="29">
        <v>114513</v>
      </c>
      <c r="B305" s="34">
        <f t="shared" si="334"/>
        <v>-114.51300000000001</v>
      </c>
      <c r="C305" s="32">
        <v>0.68964099999999995</v>
      </c>
      <c r="F305" s="7">
        <f t="shared" ref="F305:G305" si="388">F304+0.515574984454017</f>
        <v>-32.789640902659073</v>
      </c>
      <c r="G305" s="7">
        <f t="shared" si="388"/>
        <v>-32.531853410432063</v>
      </c>
      <c r="H305" s="7">
        <f t="shared" si="341"/>
        <v>2.6387</v>
      </c>
      <c r="I305" s="7">
        <f t="shared" si="352"/>
        <v>2.736933333333333</v>
      </c>
      <c r="J305" s="7">
        <f t="shared" si="353"/>
        <v>3.45845</v>
      </c>
      <c r="K305" s="7">
        <f t="shared" si="347"/>
        <v>-2.0862428737343808</v>
      </c>
      <c r="L305" s="43">
        <f t="shared" si="348"/>
        <v>-0.23702814844800413</v>
      </c>
      <c r="M305" s="8"/>
      <c r="N305" s="15">
        <f t="shared" si="354"/>
        <v>0.99735503072746079</v>
      </c>
      <c r="O305" s="14">
        <f t="shared" si="337"/>
        <v>1.4930000000000001</v>
      </c>
      <c r="P305" s="19"/>
      <c r="Q305" s="21"/>
      <c r="R305" s="21"/>
      <c r="S305" s="3"/>
    </row>
    <row r="306" spans="1:19">
      <c r="A306" s="29">
        <v>114878</v>
      </c>
      <c r="B306" s="34">
        <f t="shared" si="334"/>
        <v>-114.878</v>
      </c>
      <c r="C306" s="32">
        <v>0.71290299999999995</v>
      </c>
      <c r="F306" s="7">
        <f t="shared" ref="F306:G306" si="389">F305+0.515574984454017</f>
        <v>-32.274065918205054</v>
      </c>
      <c r="G306" s="7">
        <f t="shared" si="389"/>
        <v>-32.016278425978044</v>
      </c>
      <c r="H306" s="7">
        <f t="shared" si="341"/>
        <v>2.8058999999999998</v>
      </c>
      <c r="I306" s="7">
        <f t="shared" si="352"/>
        <v>2.9447333333333332</v>
      </c>
      <c r="J306" s="7">
        <f t="shared" si="353"/>
        <v>3.6985722222222219</v>
      </c>
      <c r="K306" s="7">
        <f t="shared" si="347"/>
        <v>-2.0381889107358244</v>
      </c>
      <c r="L306" s="43">
        <f t="shared" si="348"/>
        <v>-0.24135589859750683</v>
      </c>
      <c r="M306" s="8"/>
      <c r="N306" s="14">
        <f t="shared" si="354"/>
        <v>0.81073856010355527</v>
      </c>
      <c r="O306" s="14">
        <f t="shared" si="337"/>
        <v>1.4930000000000001</v>
      </c>
      <c r="P306" s="19"/>
      <c r="Q306" s="21"/>
      <c r="R306" s="21"/>
      <c r="S306" s="3"/>
    </row>
    <row r="307" spans="1:19">
      <c r="A307" s="29">
        <v>115242</v>
      </c>
      <c r="B307" s="34">
        <f t="shared" si="334"/>
        <v>-115.242</v>
      </c>
      <c r="C307" s="32">
        <v>0.71663699999999997</v>
      </c>
      <c r="F307" s="7">
        <f t="shared" ref="F307:G307" si="390">F306+0.515574984454017</f>
        <v>-31.758490933751037</v>
      </c>
      <c r="G307" s="7">
        <f t="shared" si="390"/>
        <v>-31.500703441524028</v>
      </c>
      <c r="H307" s="7">
        <f t="shared" si="341"/>
        <v>3.3895999999999997</v>
      </c>
      <c r="I307" s="7">
        <f t="shared" si="352"/>
        <v>3.4585666666666661</v>
      </c>
      <c r="J307" s="7">
        <f t="shared" si="353"/>
        <v>3.9995888888888889</v>
      </c>
      <c r="K307" s="7">
        <f t="shared" si="347"/>
        <v>-1.352694582498758</v>
      </c>
      <c r="L307" s="43">
        <f t="shared" si="348"/>
        <v>-0.15251289715887473</v>
      </c>
      <c r="M307" s="8"/>
      <c r="N307" s="14">
        <f t="shared" si="354"/>
        <v>0.24476850685176027</v>
      </c>
      <c r="O307" s="14">
        <f t="shared" si="337"/>
        <v>1.4930000000000001</v>
      </c>
      <c r="P307" s="19"/>
      <c r="Q307" s="21"/>
      <c r="R307" s="21"/>
      <c r="S307" s="3"/>
    </row>
    <row r="308" spans="1:19">
      <c r="A308" s="29">
        <v>115607</v>
      </c>
      <c r="B308" s="34">
        <f t="shared" si="334"/>
        <v>-115.607</v>
      </c>
      <c r="C308" s="32">
        <v>0.70600700000000005</v>
      </c>
      <c r="F308" s="7">
        <f t="shared" ref="F308:G308" si="391">F307+0.515574984454017</f>
        <v>-31.242915949297021</v>
      </c>
      <c r="G308" s="7">
        <f t="shared" si="391"/>
        <v>-30.985128457070012</v>
      </c>
      <c r="H308" s="7">
        <f t="shared" si="341"/>
        <v>4.1802000000000001</v>
      </c>
      <c r="I308" s="7">
        <f t="shared" si="352"/>
        <v>4.2005000000000008</v>
      </c>
      <c r="J308" s="7">
        <f t="shared" si="353"/>
        <v>4.3932833333333328</v>
      </c>
      <c r="K308" s="7">
        <f t="shared" si="347"/>
        <v>-0.43881379530115727</v>
      </c>
      <c r="L308" s="43">
        <f t="shared" si="348"/>
        <v>-4.8502069446920704E-2</v>
      </c>
      <c r="M308" s="8"/>
      <c r="N308" s="14">
        <f t="shared" si="354"/>
        <v>-0.43573145105491407</v>
      </c>
      <c r="O308" s="14">
        <f t="shared" si="337"/>
        <v>1.4930000000000001</v>
      </c>
      <c r="P308" s="19"/>
      <c r="Q308" s="21"/>
      <c r="R308" s="21"/>
      <c r="S308" s="3"/>
    </row>
    <row r="309" spans="1:19">
      <c r="A309" s="29">
        <v>115972</v>
      </c>
      <c r="B309" s="34">
        <f t="shared" si="334"/>
        <v>-115.97199999999999</v>
      </c>
      <c r="C309" s="32">
        <v>0.68804399999999999</v>
      </c>
      <c r="F309" s="7">
        <f t="shared" ref="F309:G309" si="392">F308+0.515574984454017</f>
        <v>-30.727340964843005</v>
      </c>
      <c r="G309" s="7">
        <f t="shared" si="392"/>
        <v>-30.469553472615996</v>
      </c>
      <c r="H309" s="7">
        <f t="shared" si="341"/>
        <v>5.0317000000000007</v>
      </c>
      <c r="I309" s="7">
        <f t="shared" si="352"/>
        <v>5.0061333333333335</v>
      </c>
      <c r="J309" s="7">
        <f t="shared" si="353"/>
        <v>4.8604833333333328</v>
      </c>
      <c r="K309" s="7">
        <f t="shared" si="347"/>
        <v>0.29966155629241431</v>
      </c>
      <c r="L309" s="43">
        <f t="shared" si="348"/>
        <v>3.5226263506030087E-2</v>
      </c>
      <c r="M309" s="8"/>
      <c r="N309" s="14">
        <f t="shared" si="354"/>
        <v>-0.91234782039733542</v>
      </c>
      <c r="O309" s="14">
        <f t="shared" si="337"/>
        <v>1.4930000000000001</v>
      </c>
      <c r="P309" s="19"/>
      <c r="Q309" s="21"/>
      <c r="R309" s="21"/>
      <c r="S309" s="3"/>
    </row>
    <row r="310" spans="1:19">
      <c r="A310" s="29">
        <v>116337</v>
      </c>
      <c r="B310" s="34">
        <f t="shared" si="334"/>
        <v>-116.337</v>
      </c>
      <c r="C310" s="32">
        <v>0.66814899999999999</v>
      </c>
      <c r="F310" s="7">
        <f t="shared" ref="F310:G310" si="393">F309+0.515574984454017</f>
        <v>-30.211765980388989</v>
      </c>
      <c r="G310" s="7">
        <f t="shared" si="393"/>
        <v>-29.953978488161979</v>
      </c>
      <c r="H310" s="7">
        <f t="shared" si="341"/>
        <v>5.8064999999999998</v>
      </c>
      <c r="I310" s="7">
        <f t="shared" si="352"/>
        <v>5.6892666666666658</v>
      </c>
      <c r="J310" s="7">
        <f t="shared" si="353"/>
        <v>5.3476666666666661</v>
      </c>
      <c r="K310" s="7">
        <f t="shared" si="347"/>
        <v>0.63878326996197776</v>
      </c>
      <c r="L310" s="43">
        <f t="shared" si="348"/>
        <v>8.580066072430359E-2</v>
      </c>
      <c r="M310" s="8"/>
      <c r="N310" s="14">
        <f t="shared" si="354"/>
        <v>-0.96206650495926094</v>
      </c>
      <c r="O310" s="14">
        <f t="shared" si="337"/>
        <v>1.4930000000000001</v>
      </c>
      <c r="P310" s="19"/>
      <c r="Q310" s="21"/>
      <c r="R310" s="21"/>
      <c r="S310" s="3"/>
    </row>
    <row r="311" spans="1:19">
      <c r="A311" s="29">
        <v>116701</v>
      </c>
      <c r="B311" s="34">
        <f t="shared" si="334"/>
        <v>-116.70099999999999</v>
      </c>
      <c r="C311" s="32">
        <v>0.65353899999999998</v>
      </c>
      <c r="F311" s="7">
        <f t="shared" ref="F311:G311" si="394">F310+0.515574984454017</f>
        <v>-29.696190995934973</v>
      </c>
      <c r="G311" s="7">
        <f t="shared" si="394"/>
        <v>-29.438403503707963</v>
      </c>
      <c r="H311" s="7">
        <f t="shared" si="341"/>
        <v>6.2295999999999996</v>
      </c>
      <c r="I311" s="7">
        <f t="shared" si="352"/>
        <v>6.2424166666666663</v>
      </c>
      <c r="J311" s="7">
        <f t="shared" si="353"/>
        <v>5.8067555555555561</v>
      </c>
      <c r="K311" s="7">
        <f t="shared" si="347"/>
        <v>0.75026597373174297</v>
      </c>
      <c r="L311" s="43">
        <f t="shared" si="348"/>
        <v>7.2819398095704369E-2</v>
      </c>
      <c r="M311" s="8"/>
      <c r="N311" s="14">
        <f t="shared" si="354"/>
        <v>-0.56162357967254262</v>
      </c>
      <c r="O311" s="14">
        <f t="shared" si="337"/>
        <v>1.4930000000000001</v>
      </c>
      <c r="P311" s="19"/>
      <c r="Q311" s="21"/>
      <c r="R311" s="21"/>
      <c r="S311" s="3"/>
    </row>
    <row r="312" spans="1:19">
      <c r="A312" s="29">
        <v>117066</v>
      </c>
      <c r="B312" s="34">
        <f t="shared" si="334"/>
        <v>-117.066</v>
      </c>
      <c r="C312" s="32">
        <v>0.65151400000000004</v>
      </c>
      <c r="F312" s="7">
        <f t="shared" ref="F312:G312" si="395">F311+0.515574984454017</f>
        <v>-29.180616011480957</v>
      </c>
      <c r="G312" s="7">
        <f t="shared" si="395"/>
        <v>-28.922828519253947</v>
      </c>
      <c r="H312" s="7">
        <f t="shared" si="341"/>
        <v>6.6911500000000004</v>
      </c>
      <c r="I312" s="7">
        <f t="shared" si="352"/>
        <v>6.6305833333333339</v>
      </c>
      <c r="J312" s="7">
        <f t="shared" si="353"/>
        <v>6.1913222222222224</v>
      </c>
      <c r="K312" s="7">
        <f t="shared" si="347"/>
        <v>0.7094786789395191</v>
      </c>
      <c r="L312" s="43">
        <f t="shared" si="348"/>
        <v>8.073037710487263E-2</v>
      </c>
      <c r="M312" s="8"/>
      <c r="N312" s="14">
        <f t="shared" si="354"/>
        <v>0.10160926029378045</v>
      </c>
      <c r="O312" s="14">
        <f t="shared" si="337"/>
        <v>1.4930000000000001</v>
      </c>
      <c r="P312" s="19"/>
      <c r="Q312" s="21"/>
      <c r="R312" s="21"/>
      <c r="S312" s="3"/>
    </row>
    <row r="313" spans="1:19">
      <c r="A313" s="29">
        <v>117431</v>
      </c>
      <c r="B313" s="34">
        <f t="shared" si="334"/>
        <v>-117.431</v>
      </c>
      <c r="C313" s="32">
        <v>0.66180700000000003</v>
      </c>
      <c r="F313" s="7">
        <f t="shared" ref="F313:G313" si="396">F312+0.515574984454017</f>
        <v>-28.665041027026941</v>
      </c>
      <c r="G313" s="7">
        <f t="shared" si="396"/>
        <v>-28.407253534799931</v>
      </c>
      <c r="H313" s="7">
        <f t="shared" si="341"/>
        <v>6.9710000000000001</v>
      </c>
      <c r="I313" s="7">
        <f t="shared" si="352"/>
        <v>6.8951666666666673</v>
      </c>
      <c r="J313" s="7">
        <f t="shared" si="353"/>
        <v>6.505977777777777</v>
      </c>
      <c r="K313" s="7">
        <f t="shared" si="347"/>
        <v>0.59820199542984565</v>
      </c>
      <c r="L313" s="43">
        <f t="shared" si="348"/>
        <v>7.1476146723184586E-2</v>
      </c>
      <c r="M313" s="8"/>
      <c r="N313" s="14">
        <f t="shared" si="354"/>
        <v>0.71729799810750339</v>
      </c>
      <c r="O313" s="14">
        <f t="shared" si="337"/>
        <v>1.4930000000000001</v>
      </c>
      <c r="P313" s="19"/>
      <c r="Q313" s="21"/>
      <c r="R313" s="21"/>
      <c r="S313" s="3"/>
    </row>
    <row r="314" spans="1:19">
      <c r="A314" s="29">
        <v>117796</v>
      </c>
      <c r="B314" s="34">
        <f t="shared" si="334"/>
        <v>-117.79600000000001</v>
      </c>
      <c r="C314" s="32">
        <v>0.67969500000000005</v>
      </c>
      <c r="F314" s="7">
        <f t="shared" ref="F314:G314" si="397">F313+0.515574984454017</f>
        <v>-28.149466042572925</v>
      </c>
      <c r="G314" s="7">
        <f t="shared" si="397"/>
        <v>-27.891678550345915</v>
      </c>
      <c r="H314" s="7">
        <f t="shared" si="341"/>
        <v>7.0233499999999998</v>
      </c>
      <c r="I314" s="7">
        <f t="shared" si="352"/>
        <v>6.9773500000000004</v>
      </c>
      <c r="J314" s="7">
        <f t="shared" si="353"/>
        <v>6.773477777777777</v>
      </c>
      <c r="K314" s="7">
        <f t="shared" si="347"/>
        <v>0.30098603540279045</v>
      </c>
      <c r="L314" s="43">
        <f t="shared" si="348"/>
        <v>3.6889797297629867E-2</v>
      </c>
      <c r="M314" s="8"/>
      <c r="N314" s="15">
        <f t="shared" si="354"/>
        <v>0.99735503072746079</v>
      </c>
      <c r="O314" s="14">
        <f t="shared" si="337"/>
        <v>1.4930000000000001</v>
      </c>
      <c r="P314" s="19"/>
      <c r="Q314" s="21"/>
      <c r="R314" s="21"/>
      <c r="S314" s="3"/>
    </row>
    <row r="315" spans="1:19">
      <c r="A315" s="29">
        <v>118160</v>
      </c>
      <c r="B315" s="34">
        <f t="shared" si="334"/>
        <v>-118.16</v>
      </c>
      <c r="C315" s="32">
        <v>0.69994800000000001</v>
      </c>
      <c r="F315" s="7">
        <f t="shared" ref="F315:G315" si="398">F314+0.515574984454017</f>
        <v>-27.633891058118909</v>
      </c>
      <c r="G315" s="7">
        <f t="shared" si="398"/>
        <v>-27.376103565891899</v>
      </c>
      <c r="H315" s="7">
        <f t="shared" si="341"/>
        <v>6.9377000000000004</v>
      </c>
      <c r="I315" s="7">
        <f t="shared" si="352"/>
        <v>6.9372499999999997</v>
      </c>
      <c r="J315" s="7">
        <f t="shared" si="353"/>
        <v>7.0751833333333343</v>
      </c>
      <c r="K315" s="7">
        <f t="shared" si="347"/>
        <v>-0.19495372322507754</v>
      </c>
      <c r="L315" s="43">
        <f t="shared" si="348"/>
        <v>-1.9431769730348658E-2</v>
      </c>
      <c r="M315" s="8"/>
      <c r="N315" s="14">
        <f t="shared" si="354"/>
        <v>0.8107385601035596</v>
      </c>
      <c r="O315" s="14">
        <f t="shared" si="337"/>
        <v>1.4930000000000001</v>
      </c>
      <c r="P315" s="19"/>
      <c r="Q315" s="21"/>
      <c r="R315" s="21"/>
      <c r="S315" s="3"/>
    </row>
    <row r="316" spans="1:19">
      <c r="A316" s="29">
        <v>118525</v>
      </c>
      <c r="B316" s="34">
        <f t="shared" si="334"/>
        <v>-118.52500000000001</v>
      </c>
      <c r="C316" s="32">
        <v>0.71626800000000002</v>
      </c>
      <c r="F316" s="7">
        <f t="shared" ref="F316:G316" si="399">F315+0.515574984454017</f>
        <v>-27.118316073664893</v>
      </c>
      <c r="G316" s="7">
        <f t="shared" si="399"/>
        <v>-26.860528581437883</v>
      </c>
      <c r="H316" s="7">
        <f t="shared" si="341"/>
        <v>6.8506999999999998</v>
      </c>
      <c r="I316" s="7">
        <f t="shared" si="352"/>
        <v>6.9334999999999996</v>
      </c>
      <c r="J316" s="7">
        <f t="shared" si="353"/>
        <v>7.4633722222222225</v>
      </c>
      <c r="K316" s="7">
        <f t="shared" si="347"/>
        <v>-0.70996354790469396</v>
      </c>
      <c r="L316" s="43">
        <f t="shared" si="348"/>
        <v>-8.209053548180123E-2</v>
      </c>
      <c r="M316" s="8"/>
      <c r="N316" s="14">
        <f t="shared" si="354"/>
        <v>0.2447685068517674</v>
      </c>
      <c r="O316" s="14">
        <f t="shared" si="337"/>
        <v>1.4930000000000001</v>
      </c>
      <c r="P316" s="19"/>
      <c r="Q316" s="21"/>
      <c r="R316" s="21"/>
      <c r="S316" s="3"/>
    </row>
    <row r="317" spans="1:19">
      <c r="A317" s="29">
        <v>118890</v>
      </c>
      <c r="B317" s="34">
        <f t="shared" si="334"/>
        <v>-118.89</v>
      </c>
      <c r="C317" s="32">
        <v>0.73209100000000005</v>
      </c>
      <c r="F317" s="7">
        <f t="shared" ref="F317:G317" si="400">F316+0.515574984454017</f>
        <v>-26.602741089210877</v>
      </c>
      <c r="G317" s="7">
        <f t="shared" si="400"/>
        <v>-26.344953596983867</v>
      </c>
      <c r="H317" s="7">
        <f t="shared" si="341"/>
        <v>7.0121000000000002</v>
      </c>
      <c r="I317" s="7">
        <f t="shared" si="352"/>
        <v>7.1006666666666662</v>
      </c>
      <c r="J317" s="7">
        <f t="shared" si="353"/>
        <v>7.8876166666666672</v>
      </c>
      <c r="K317" s="7">
        <f t="shared" si="347"/>
        <v>-0.99770315071937787</v>
      </c>
      <c r="L317" s="43">
        <f t="shared" si="348"/>
        <v>-0.11099888644013722</v>
      </c>
      <c r="M317" s="8"/>
      <c r="N317" s="14">
        <f t="shared" si="354"/>
        <v>-0.43573145105490746</v>
      </c>
      <c r="O317" s="14">
        <f t="shared" si="337"/>
        <v>1.4930000000000001</v>
      </c>
      <c r="P317" s="19"/>
      <c r="Q317" s="21"/>
      <c r="R317" s="21"/>
      <c r="S317" s="3"/>
    </row>
    <row r="318" spans="1:19">
      <c r="A318" s="29">
        <v>119255</v>
      </c>
      <c r="B318" s="34">
        <f t="shared" si="334"/>
        <v>-119.255</v>
      </c>
      <c r="C318" s="32">
        <v>0.76302599999999998</v>
      </c>
      <c r="F318" s="7">
        <f t="shared" ref="F318:G318" si="401">F317+0.515574984454017</f>
        <v>-26.087166104756861</v>
      </c>
      <c r="G318" s="7">
        <f t="shared" si="401"/>
        <v>-25.829378612529851</v>
      </c>
      <c r="H318" s="7">
        <f t="shared" si="341"/>
        <v>7.4391999999999996</v>
      </c>
      <c r="I318" s="7">
        <f t="shared" si="352"/>
        <v>7.6577166666666665</v>
      </c>
      <c r="J318" s="7">
        <f t="shared" si="353"/>
        <v>8.3089055555555564</v>
      </c>
      <c r="K318" s="7">
        <f t="shared" si="347"/>
        <v>-0.78372402301947863</v>
      </c>
      <c r="L318" s="43">
        <f t="shared" si="348"/>
        <v>-0.10467149370521467</v>
      </c>
      <c r="M318" s="8"/>
      <c r="N318" s="14">
        <f t="shared" si="354"/>
        <v>-0.91234782039733242</v>
      </c>
      <c r="O318" s="14">
        <f t="shared" si="337"/>
        <v>1.4930000000000001</v>
      </c>
      <c r="P318" s="19"/>
      <c r="Q318" s="21"/>
      <c r="R318" s="21"/>
      <c r="S318" s="3"/>
    </row>
    <row r="319" spans="1:19">
      <c r="A319" s="29">
        <v>119619</v>
      </c>
      <c r="B319" s="34">
        <f t="shared" si="334"/>
        <v>-119.619</v>
      </c>
      <c r="C319" s="32">
        <v>0.81865699999999997</v>
      </c>
      <c r="F319" s="7">
        <f t="shared" ref="F319:G319" si="402">F318+0.515574984454017</f>
        <v>-25.571591120302845</v>
      </c>
      <c r="G319" s="7">
        <f t="shared" si="402"/>
        <v>-25.313803628075835</v>
      </c>
      <c r="H319" s="7">
        <f t="shared" si="341"/>
        <v>8.5218500000000006</v>
      </c>
      <c r="I319" s="7">
        <f t="shared" si="352"/>
        <v>8.5614500000000007</v>
      </c>
      <c r="J319" s="7">
        <f t="shared" si="353"/>
        <v>8.7211333333333343</v>
      </c>
      <c r="K319" s="7">
        <f t="shared" si="347"/>
        <v>-0.18309929137650283</v>
      </c>
      <c r="L319" s="43">
        <f t="shared" si="348"/>
        <v>-2.2850623389926383E-2</v>
      </c>
      <c r="M319" s="8"/>
      <c r="N319" s="14">
        <f t="shared" si="354"/>
        <v>-0.96206650495926294</v>
      </c>
      <c r="O319" s="14">
        <f t="shared" si="337"/>
        <v>1.4930000000000001</v>
      </c>
      <c r="P319" s="19"/>
      <c r="Q319" s="21"/>
      <c r="R319" s="21"/>
      <c r="S319" s="3"/>
    </row>
    <row r="320" spans="1:19">
      <c r="A320" s="29">
        <v>119984</v>
      </c>
      <c r="B320" s="34">
        <f t="shared" si="334"/>
        <v>-119.98399999999999</v>
      </c>
      <c r="C320" s="32">
        <v>0.89312100000000005</v>
      </c>
      <c r="F320" s="7">
        <f t="shared" ref="F320:G320" si="403">F319+0.515574984454017</f>
        <v>-25.056016135848829</v>
      </c>
      <c r="G320" s="7">
        <f t="shared" si="403"/>
        <v>-24.798228643621819</v>
      </c>
      <c r="H320" s="7">
        <f t="shared" si="341"/>
        <v>9.7233000000000001</v>
      </c>
      <c r="I320" s="7">
        <f t="shared" si="352"/>
        <v>9.584833333333334</v>
      </c>
      <c r="J320" s="7">
        <f t="shared" si="353"/>
        <v>9.1677999999999997</v>
      </c>
      <c r="K320" s="7">
        <f t="shared" si="347"/>
        <v>0.45488921369721602</v>
      </c>
      <c r="L320" s="43">
        <f t="shared" si="348"/>
        <v>6.0592508562577807E-2</v>
      </c>
      <c r="M320" s="8"/>
      <c r="N320" s="14">
        <f t="shared" si="354"/>
        <v>-0.56162357967255172</v>
      </c>
      <c r="O320" s="14">
        <f t="shared" si="337"/>
        <v>1.4930000000000001</v>
      </c>
      <c r="P320" s="19"/>
      <c r="Q320" s="21"/>
      <c r="R320" s="21"/>
      <c r="S320" s="3"/>
    </row>
    <row r="321" spans="1:19">
      <c r="A321" s="29">
        <v>120349</v>
      </c>
      <c r="B321" s="34">
        <f t="shared" si="334"/>
        <v>-120.349</v>
      </c>
      <c r="C321" s="32">
        <v>0.96667800000000004</v>
      </c>
      <c r="F321" s="7">
        <f t="shared" ref="F321:G321" si="404">F320+0.515574984454017</f>
        <v>-24.540441151394813</v>
      </c>
      <c r="G321" s="7">
        <f t="shared" si="404"/>
        <v>-24.282653659167803</v>
      </c>
      <c r="H321" s="7">
        <f t="shared" si="341"/>
        <v>10.50935</v>
      </c>
      <c r="I321" s="7">
        <f t="shared" si="352"/>
        <v>10.33175</v>
      </c>
      <c r="J321" s="7">
        <f t="shared" si="353"/>
        <v>9.7135555555555548</v>
      </c>
      <c r="K321" s="7">
        <f t="shared" si="347"/>
        <v>0.63642446981309053</v>
      </c>
      <c r="L321" s="43">
        <f t="shared" si="348"/>
        <v>8.1926174189563383E-2</v>
      </c>
      <c r="M321" s="8"/>
      <c r="N321" s="14">
        <f t="shared" si="354"/>
        <v>0.10160926029377314</v>
      </c>
      <c r="O321" s="14">
        <f t="shared" si="337"/>
        <v>1.4930000000000001</v>
      </c>
      <c r="P321" s="19"/>
      <c r="Q321" s="21"/>
      <c r="R321" s="21"/>
      <c r="S321" s="3"/>
    </row>
    <row r="322" spans="1:19">
      <c r="A322" s="29">
        <v>120713</v>
      </c>
      <c r="B322" s="34">
        <f t="shared" si="334"/>
        <v>-120.71299999999999</v>
      </c>
      <c r="C322" s="32">
        <v>1.0125999999999999</v>
      </c>
      <c r="F322" s="7">
        <f t="shared" ref="F322:G322" si="405">F321+0.515574984454017</f>
        <v>-24.024866166940797</v>
      </c>
      <c r="G322" s="7">
        <f t="shared" si="405"/>
        <v>-23.767078674713787</v>
      </c>
      <c r="H322" s="7">
        <f t="shared" si="341"/>
        <v>10.762600000000001</v>
      </c>
      <c r="I322" s="7">
        <f t="shared" si="352"/>
        <v>10.66845</v>
      </c>
      <c r="J322" s="7">
        <f t="shared" si="353"/>
        <v>10.36273888888889</v>
      </c>
      <c r="K322" s="7">
        <f t="shared" si="347"/>
        <v>0.29500995285995257</v>
      </c>
      <c r="L322" s="43">
        <f t="shared" si="348"/>
        <v>3.8586431193383453E-2</v>
      </c>
      <c r="M322" s="8"/>
      <c r="N322" s="14">
        <f t="shared" si="354"/>
        <v>0.71729799810749828</v>
      </c>
      <c r="O322" s="14">
        <f t="shared" si="337"/>
        <v>1.4930000000000001</v>
      </c>
      <c r="P322" s="19"/>
      <c r="Q322" s="21"/>
      <c r="R322" s="21"/>
      <c r="S322" s="3"/>
    </row>
    <row r="323" spans="1:19">
      <c r="A323" s="29">
        <v>121078</v>
      </c>
      <c r="B323" s="34">
        <f t="shared" ref="B323:B386" si="406">-A323/1000</f>
        <v>-121.078</v>
      </c>
      <c r="C323" s="32">
        <v>1.0223</v>
      </c>
      <c r="F323" s="7">
        <f t="shared" ref="F323:G323" si="407">F322+0.515574984454017</f>
        <v>-23.509291182486781</v>
      </c>
      <c r="G323" s="7">
        <f t="shared" si="407"/>
        <v>-23.251503690259771</v>
      </c>
      <c r="H323" s="7">
        <f t="shared" si="341"/>
        <v>10.7334</v>
      </c>
      <c r="I323" s="7">
        <f t="shared" si="352"/>
        <v>10.8179</v>
      </c>
      <c r="J323" s="7">
        <f t="shared" si="353"/>
        <v>11.030272222222223</v>
      </c>
      <c r="K323" s="7">
        <f t="shared" si="347"/>
        <v>-0.19253579417048861</v>
      </c>
      <c r="L323" s="43">
        <f t="shared" si="348"/>
        <v>-2.6914315099506592E-2</v>
      </c>
      <c r="M323" s="8"/>
      <c r="N323" s="15">
        <f t="shared" si="354"/>
        <v>0.99735503072746023</v>
      </c>
      <c r="O323" s="14">
        <f t="shared" si="337"/>
        <v>1.4930000000000001</v>
      </c>
      <c r="P323" s="19"/>
      <c r="Q323" s="21"/>
      <c r="R323" s="21"/>
      <c r="S323" s="3"/>
    </row>
    <row r="324" spans="1:19">
      <c r="A324" s="29">
        <v>121443</v>
      </c>
      <c r="B324" s="34">
        <f t="shared" si="406"/>
        <v>-121.443</v>
      </c>
      <c r="C324" s="32">
        <v>1.0107999999999999</v>
      </c>
      <c r="F324" s="7">
        <f t="shared" ref="F324:G324" si="408">F323+0.515574984454017</f>
        <v>-22.993716198032764</v>
      </c>
      <c r="G324" s="7">
        <f t="shared" si="408"/>
        <v>-22.735928705805755</v>
      </c>
      <c r="H324" s="7">
        <f t="shared" si="341"/>
        <v>10.957699999999999</v>
      </c>
      <c r="I324" s="7">
        <f t="shared" si="352"/>
        <v>11.151199999999998</v>
      </c>
      <c r="J324" s="7">
        <f t="shared" si="353"/>
        <v>11.5647</v>
      </c>
      <c r="K324" s="7">
        <f t="shared" si="347"/>
        <v>-0.35755358980345542</v>
      </c>
      <c r="L324" s="43">
        <f t="shared" si="348"/>
        <v>-5.2487310522538522E-2</v>
      </c>
      <c r="M324" s="8"/>
      <c r="N324" s="14">
        <f t="shared" si="354"/>
        <v>0.81073856010356182</v>
      </c>
      <c r="O324" s="14">
        <f t="shared" ref="O324:O370" si="409">O323</f>
        <v>1.4930000000000001</v>
      </c>
      <c r="P324" s="19"/>
      <c r="Q324" s="21"/>
      <c r="R324" s="21"/>
      <c r="S324" s="3"/>
    </row>
    <row r="325" spans="1:19">
      <c r="A325" s="29">
        <v>121808</v>
      </c>
      <c r="B325" s="34">
        <f t="shared" si="406"/>
        <v>-121.80800000000001</v>
      </c>
      <c r="C325" s="32">
        <v>0.99770999999999999</v>
      </c>
      <c r="F325" s="7">
        <f t="shared" ref="F325:G325" si="410">F324+0.515574984454017</f>
        <v>-22.478141213578748</v>
      </c>
      <c r="G325" s="7">
        <f t="shared" si="410"/>
        <v>-22.220353721351739</v>
      </c>
      <c r="H325" s="7">
        <f t="shared" si="341"/>
        <v>11.762499999999999</v>
      </c>
      <c r="I325" s="7">
        <f t="shared" si="352"/>
        <v>11.858316666666667</v>
      </c>
      <c r="J325" s="7">
        <f t="shared" si="353"/>
        <v>11.889272222222221</v>
      </c>
      <c r="K325" s="7">
        <f t="shared" si="347"/>
        <v>-2.603654368153463E-2</v>
      </c>
      <c r="L325" s="43">
        <f t="shared" si="348"/>
        <v>-1.0662740313513219E-2</v>
      </c>
      <c r="M325" s="8"/>
      <c r="N325" s="14">
        <f t="shared" si="354"/>
        <v>0.24476850685177109</v>
      </c>
      <c r="O325" s="14">
        <f t="shared" si="409"/>
        <v>1.4930000000000001</v>
      </c>
      <c r="P325" s="19"/>
      <c r="Q325" s="21"/>
      <c r="R325" s="21"/>
      <c r="S325" s="3"/>
    </row>
    <row r="326" spans="1:19">
      <c r="A326" s="29">
        <v>122172</v>
      </c>
      <c r="B326" s="34">
        <f t="shared" si="406"/>
        <v>-122.172</v>
      </c>
      <c r="C326" s="32">
        <v>0.99209800000000004</v>
      </c>
      <c r="F326" s="7">
        <f t="shared" ref="F326:G326" si="411">F325+0.515574984454017</f>
        <v>-21.962566229124732</v>
      </c>
      <c r="G326" s="7">
        <f t="shared" si="411"/>
        <v>-21.704778736897723</v>
      </c>
      <c r="H326" s="7">
        <f t="shared" si="341"/>
        <v>12.854749999999999</v>
      </c>
      <c r="I326" s="7">
        <f t="shared" si="352"/>
        <v>12.688083333333333</v>
      </c>
      <c r="J326" s="7">
        <f t="shared" si="353"/>
        <v>12.048211111111112</v>
      </c>
      <c r="K326" s="7">
        <f t="shared" si="347"/>
        <v>0.53109313600266939</v>
      </c>
      <c r="L326" s="43">
        <f t="shared" si="348"/>
        <v>6.6942625876224904E-2</v>
      </c>
      <c r="M326" s="8"/>
      <c r="N326" s="14">
        <f t="shared" si="354"/>
        <v>-0.43573145105490402</v>
      </c>
      <c r="O326" s="14">
        <f t="shared" si="409"/>
        <v>1.4930000000000001</v>
      </c>
      <c r="P326" s="19"/>
      <c r="Q326" s="21"/>
      <c r="R326" s="21"/>
      <c r="S326" s="3"/>
    </row>
    <row r="327" spans="1:19">
      <c r="A327" s="29">
        <v>122537</v>
      </c>
      <c r="B327" s="34">
        <f t="shared" si="406"/>
        <v>-122.53700000000001</v>
      </c>
      <c r="C327" s="32">
        <v>0.99197299999999999</v>
      </c>
      <c r="F327" s="7">
        <f t="shared" ref="F327:G327" si="412">F326+0.515574984454017</f>
        <v>-21.446991244670716</v>
      </c>
      <c r="G327" s="7">
        <f t="shared" si="412"/>
        <v>-21.189203752443706</v>
      </c>
      <c r="H327" s="7">
        <f t="shared" ref="H327:H360" si="413">AVERAGEIFS(DustFlux,KyrBP,"&gt;"&amp;F327,KyrBP,"&lt;="&amp;F328)</f>
        <v>13.446999999999999</v>
      </c>
      <c r="I327" s="7">
        <f t="shared" si="352"/>
        <v>13.211149999999998</v>
      </c>
      <c r="J327" s="7">
        <f t="shared" si="353"/>
        <v>12.144588888888887</v>
      </c>
      <c r="K327" s="7">
        <f t="shared" si="347"/>
        <v>0.87821919775885604</v>
      </c>
      <c r="L327" s="43">
        <f t="shared" si="348"/>
        <v>0.10724209135664453</v>
      </c>
      <c r="M327" s="8"/>
      <c r="N327" s="14">
        <f t="shared" si="354"/>
        <v>-0.91234782039732798</v>
      </c>
      <c r="O327" s="14">
        <f t="shared" si="409"/>
        <v>1.4930000000000001</v>
      </c>
      <c r="P327" s="19"/>
      <c r="Q327" s="21"/>
      <c r="R327" s="21"/>
      <c r="S327" s="3"/>
    </row>
    <row r="328" spans="1:19">
      <c r="A328" s="29">
        <v>122902</v>
      </c>
      <c r="B328" s="34">
        <f t="shared" si="406"/>
        <v>-122.902</v>
      </c>
      <c r="C328" s="32">
        <v>0.997803</v>
      </c>
      <c r="F328" s="7">
        <f t="shared" ref="F328:G328" si="414">F327+0.515574984454017</f>
        <v>-20.9314162602167</v>
      </c>
      <c r="G328" s="7">
        <f t="shared" si="414"/>
        <v>-20.67362876798969</v>
      </c>
      <c r="H328" s="7">
        <f t="shared" si="413"/>
        <v>13.3317</v>
      </c>
      <c r="I328" s="7">
        <f t="shared" si="352"/>
        <v>13.14105</v>
      </c>
      <c r="J328" s="7">
        <f t="shared" si="353"/>
        <v>12.216422222222223</v>
      </c>
      <c r="K328" s="7">
        <f t="shared" si="347"/>
        <v>0.75687280691382641</v>
      </c>
      <c r="L328" s="43">
        <f t="shared" si="348"/>
        <v>9.1293322831379919E-2</v>
      </c>
      <c r="M328" s="8"/>
      <c r="N328" s="14">
        <f t="shared" si="354"/>
        <v>-0.96206650495926582</v>
      </c>
      <c r="O328" s="14">
        <f t="shared" si="409"/>
        <v>1.4930000000000001</v>
      </c>
      <c r="P328" s="19"/>
      <c r="Q328" s="21"/>
      <c r="R328" s="21"/>
      <c r="S328" s="3"/>
    </row>
    <row r="329" spans="1:19">
      <c r="A329" s="29">
        <v>123267</v>
      </c>
      <c r="B329" s="34">
        <f t="shared" si="406"/>
        <v>-123.267</v>
      </c>
      <c r="C329" s="32">
        <v>1.0108999999999999</v>
      </c>
      <c r="F329" s="7">
        <f t="shared" ref="F329:G329" si="415">F328+0.515574984454017</f>
        <v>-20.415841275762684</v>
      </c>
      <c r="G329" s="7">
        <f t="shared" si="415"/>
        <v>-20.158053783535674</v>
      </c>
      <c r="H329" s="7">
        <f t="shared" si="413"/>
        <v>12.644449999999999</v>
      </c>
      <c r="I329" s="7">
        <f t="shared" si="352"/>
        <v>12.638649999999998</v>
      </c>
      <c r="J329" s="7">
        <f t="shared" si="353"/>
        <v>12.204316666666667</v>
      </c>
      <c r="K329" s="7">
        <f t="shared" si="347"/>
        <v>0.35588500790020738</v>
      </c>
      <c r="L329" s="43">
        <f t="shared" si="348"/>
        <v>3.6063742473632754E-2</v>
      </c>
      <c r="M329" s="8"/>
      <c r="N329" s="14">
        <f t="shared" si="354"/>
        <v>-0.56162357967255772</v>
      </c>
      <c r="O329" s="14">
        <f t="shared" si="409"/>
        <v>1.4930000000000001</v>
      </c>
      <c r="P329" s="19"/>
      <c r="Q329" s="21"/>
      <c r="R329" s="21"/>
      <c r="S329" s="3"/>
    </row>
    <row r="330" spans="1:19">
      <c r="A330" s="29">
        <v>123631</v>
      </c>
      <c r="B330" s="34">
        <f t="shared" si="406"/>
        <v>-123.631</v>
      </c>
      <c r="C330" s="32">
        <v>1.0410999999999999</v>
      </c>
      <c r="F330" s="7">
        <f t="shared" ref="F330:G330" si="416">F329+0.515574984454017</f>
        <v>-19.900266291308668</v>
      </c>
      <c r="G330" s="7">
        <f t="shared" si="416"/>
        <v>-19.642478799081658</v>
      </c>
      <c r="H330" s="7">
        <f t="shared" si="413"/>
        <v>11.9398</v>
      </c>
      <c r="I330" s="7">
        <f t="shared" si="352"/>
        <v>12.071416666666664</v>
      </c>
      <c r="J330" s="7">
        <f t="shared" si="353"/>
        <v>12.029549999999999</v>
      </c>
      <c r="K330" s="7">
        <f t="shared" si="347"/>
        <v>3.4803186043257384E-2</v>
      </c>
      <c r="L330" s="43">
        <f t="shared" si="348"/>
        <v>-7.4607944603080067E-3</v>
      </c>
      <c r="M330" s="8"/>
      <c r="N330" s="14">
        <f t="shared" si="354"/>
        <v>0.10160926029376582</v>
      </c>
      <c r="O330" s="14">
        <f t="shared" si="409"/>
        <v>1.4930000000000001</v>
      </c>
      <c r="P330" s="19"/>
      <c r="Q330" s="21"/>
      <c r="R330" s="21"/>
      <c r="S330" s="3"/>
    </row>
    <row r="331" spans="1:19">
      <c r="A331" s="29">
        <v>123996</v>
      </c>
      <c r="B331" s="34">
        <f t="shared" si="406"/>
        <v>-123.996</v>
      </c>
      <c r="C331" s="32">
        <v>1.1126</v>
      </c>
      <c r="F331" s="7">
        <f t="shared" ref="F331:G331" si="417">F330+0.515574984454017</f>
        <v>-19.384691306854652</v>
      </c>
      <c r="G331" s="7">
        <f t="shared" si="417"/>
        <v>-19.126903814627642</v>
      </c>
      <c r="H331" s="7">
        <f t="shared" si="413"/>
        <v>11.629999999999999</v>
      </c>
      <c r="I331" s="7">
        <f t="shared" si="352"/>
        <v>11.649900000000001</v>
      </c>
      <c r="J331" s="7">
        <f t="shared" si="353"/>
        <v>11.675800000000001</v>
      </c>
      <c r="K331" s="7">
        <f t="shared" si="347"/>
        <v>-2.2182634166395543E-2</v>
      </c>
      <c r="L331" s="43">
        <f t="shared" si="348"/>
        <v>-3.9226434162971113E-3</v>
      </c>
      <c r="M331" s="8"/>
      <c r="N331" s="14">
        <f t="shared" si="354"/>
        <v>0.71729799810749073</v>
      </c>
      <c r="O331" s="14">
        <f t="shared" si="409"/>
        <v>1.4930000000000001</v>
      </c>
      <c r="P331" s="19"/>
      <c r="Q331" s="21"/>
      <c r="R331" s="21"/>
      <c r="S331" s="3"/>
    </row>
    <row r="332" spans="1:19">
      <c r="A332" s="29">
        <v>124361</v>
      </c>
      <c r="B332" s="34">
        <f t="shared" si="406"/>
        <v>-124.361</v>
      </c>
      <c r="C332" s="32">
        <v>1.2351000000000001</v>
      </c>
      <c r="F332" s="7">
        <f t="shared" ref="F332:G332" si="418">F331+0.515574984454017</f>
        <v>-18.869116322400636</v>
      </c>
      <c r="G332" s="7">
        <f t="shared" si="418"/>
        <v>-18.611328830173626</v>
      </c>
      <c r="H332" s="7">
        <f t="shared" si="413"/>
        <v>11.379899999999999</v>
      </c>
      <c r="I332" s="7">
        <f t="shared" si="352"/>
        <v>11.286216666666666</v>
      </c>
      <c r="J332" s="7">
        <f t="shared" si="353"/>
        <v>11.155827777777779</v>
      </c>
      <c r="K332" s="7">
        <f t="shared" ref="K332:K356" si="419">10*((I332/J332)-1)</f>
        <v>0.11687961797744784</v>
      </c>
      <c r="L332" s="43">
        <f t="shared" ref="L332:L356" si="420">(H332/ J332)-1</f>
        <v>2.008566524024058E-2</v>
      </c>
      <c r="M332" s="8"/>
      <c r="N332" s="15">
        <f t="shared" si="354"/>
        <v>0.99735503072745946</v>
      </c>
      <c r="O332" s="14">
        <f t="shared" si="409"/>
        <v>1.4930000000000001</v>
      </c>
      <c r="P332" s="19"/>
      <c r="Q332" s="21"/>
      <c r="R332" s="21"/>
      <c r="S332" s="3"/>
    </row>
    <row r="333" spans="1:19">
      <c r="A333" s="29">
        <v>124725</v>
      </c>
      <c r="B333" s="34">
        <f t="shared" si="406"/>
        <v>-124.72499999999999</v>
      </c>
      <c r="C333" s="32">
        <v>1.3795999999999999</v>
      </c>
      <c r="F333" s="7">
        <f t="shared" ref="F333:G333" si="421">F332+0.515574984454017</f>
        <v>-18.35354133794662</v>
      </c>
      <c r="G333" s="7">
        <f t="shared" si="421"/>
        <v>-18.09575384571961</v>
      </c>
      <c r="H333" s="7">
        <f t="shared" si="413"/>
        <v>10.848749999999999</v>
      </c>
      <c r="I333" s="7">
        <f t="shared" si="352"/>
        <v>10.806083333333333</v>
      </c>
      <c r="J333" s="7">
        <f t="shared" si="353"/>
        <v>10.554316666666665</v>
      </c>
      <c r="K333" s="7">
        <f t="shared" si="419"/>
        <v>0.23854378698131562</v>
      </c>
      <c r="L333" s="43">
        <f t="shared" si="420"/>
        <v>2.7896958432489738E-2</v>
      </c>
      <c r="M333" s="8"/>
      <c r="N333" s="14">
        <f t="shared" si="354"/>
        <v>0.81073856010356604</v>
      </c>
      <c r="O333" s="14">
        <f t="shared" si="409"/>
        <v>1.4930000000000001</v>
      </c>
      <c r="P333" s="19"/>
      <c r="Q333" s="21"/>
      <c r="R333" s="21"/>
      <c r="S333" s="3"/>
    </row>
    <row r="334" spans="1:19">
      <c r="A334" s="29">
        <v>125090</v>
      </c>
      <c r="B334" s="34">
        <f t="shared" si="406"/>
        <v>-125.09</v>
      </c>
      <c r="C334" s="32">
        <v>1.4834000000000001</v>
      </c>
      <c r="F334" s="7">
        <f t="shared" ref="F334:G334" si="422">F333+0.515574984454017</f>
        <v>-17.837966353492604</v>
      </c>
      <c r="G334" s="7">
        <f t="shared" si="422"/>
        <v>-17.580178861265594</v>
      </c>
      <c r="H334" s="7">
        <f t="shared" si="413"/>
        <v>10.1896</v>
      </c>
      <c r="I334" s="7">
        <f t="shared" si="352"/>
        <v>10.23645</v>
      </c>
      <c r="J334" s="7">
        <f t="shared" si="353"/>
        <v>9.9487444444444453</v>
      </c>
      <c r="K334" s="7">
        <f t="shared" si="419"/>
        <v>0.2891878037094564</v>
      </c>
      <c r="L334" s="43">
        <f t="shared" si="420"/>
        <v>2.4209643427925531E-2</v>
      </c>
      <c r="M334" s="8"/>
      <c r="N334" s="14">
        <f t="shared" si="354"/>
        <v>0.24476850685177479</v>
      </c>
      <c r="O334" s="14">
        <f t="shared" si="409"/>
        <v>1.4930000000000001</v>
      </c>
      <c r="P334" s="19"/>
      <c r="Q334" s="21"/>
      <c r="R334" s="21"/>
      <c r="S334" s="3"/>
    </row>
    <row r="335" spans="1:19">
      <c r="A335" s="29">
        <v>125455</v>
      </c>
      <c r="B335" s="34">
        <f t="shared" si="406"/>
        <v>-125.455</v>
      </c>
      <c r="C335" s="32">
        <v>1.5007999999999999</v>
      </c>
      <c r="F335" s="7">
        <f t="shared" ref="F335:G335" si="423">F334+0.515574984454017</f>
        <v>-17.322391369038588</v>
      </c>
      <c r="G335" s="7">
        <f t="shared" si="423"/>
        <v>-17.064603876811578</v>
      </c>
      <c r="H335" s="7">
        <f t="shared" si="413"/>
        <v>9.6709999999999994</v>
      </c>
      <c r="I335" s="7">
        <f t="shared" ref="I335:I356" si="424">AVERAGE(H334:H336)</f>
        <v>9.5426166666666656</v>
      </c>
      <c r="J335" s="7">
        <f t="shared" ref="J335:J356" si="425">AVERAGE(H331:H339)</f>
        <v>9.3263999999999996</v>
      </c>
      <c r="K335" s="7">
        <f t="shared" si="419"/>
        <v>0.23183293303596919</v>
      </c>
      <c r="L335" s="43">
        <f t="shared" si="420"/>
        <v>3.6948876308114498E-2</v>
      </c>
      <c r="M335" s="8"/>
      <c r="N335" s="14">
        <f t="shared" ref="N335:N370" si="426" xml:space="preserve"> SIN((2*PI()*(G335+O335)/4.64017486008615) + 5.828143046)</f>
        <v>-0.43573145105490063</v>
      </c>
      <c r="O335" s="14">
        <f t="shared" si="409"/>
        <v>1.4930000000000001</v>
      </c>
      <c r="P335" s="19"/>
      <c r="Q335" s="21"/>
      <c r="R335" s="21"/>
      <c r="S335" s="3"/>
    </row>
    <row r="336" spans="1:19">
      <c r="A336" s="29">
        <v>125820</v>
      </c>
      <c r="B336" s="34">
        <f t="shared" si="406"/>
        <v>-125.82</v>
      </c>
      <c r="C336" s="32">
        <v>1.4595</v>
      </c>
      <c r="F336" s="7">
        <f t="shared" ref="F336:G336" si="427">F335+0.515574984454017</f>
        <v>-16.806816384584572</v>
      </c>
      <c r="G336" s="7">
        <f t="shared" si="427"/>
        <v>-16.549028892357562</v>
      </c>
      <c r="H336" s="7">
        <f t="shared" si="413"/>
        <v>8.7672500000000007</v>
      </c>
      <c r="I336" s="7">
        <f t="shared" si="424"/>
        <v>8.7854499999999991</v>
      </c>
      <c r="J336" s="7">
        <f t="shared" si="425"/>
        <v>8.6631000000000018</v>
      </c>
      <c r="K336" s="7">
        <f t="shared" si="419"/>
        <v>0.14123119899342784</v>
      </c>
      <c r="L336" s="43">
        <f t="shared" si="420"/>
        <v>1.202225531276313E-2</v>
      </c>
      <c r="M336" s="8"/>
      <c r="N336" s="14">
        <f t="shared" si="426"/>
        <v>-0.91234782039732643</v>
      </c>
      <c r="O336" s="14">
        <f t="shared" si="409"/>
        <v>1.4930000000000001</v>
      </c>
      <c r="P336" s="19"/>
      <c r="Q336" s="21"/>
      <c r="R336" s="21"/>
      <c r="S336" s="3"/>
    </row>
    <row r="337" spans="1:19">
      <c r="A337" s="29">
        <v>126184</v>
      </c>
      <c r="B337" s="34">
        <f t="shared" si="406"/>
        <v>-126.184</v>
      </c>
      <c r="C337" s="32">
        <v>1.3998999999999999</v>
      </c>
      <c r="F337" s="7">
        <f t="shared" ref="F337:G337" si="428">F336+0.515574984454017</f>
        <v>-16.291241400130556</v>
      </c>
      <c r="G337" s="7">
        <f t="shared" si="428"/>
        <v>-16.033453907903546</v>
      </c>
      <c r="H337" s="7">
        <f t="shared" si="413"/>
        <v>7.9180999999999999</v>
      </c>
      <c r="I337" s="7">
        <f t="shared" si="424"/>
        <v>7.959883333333333</v>
      </c>
      <c r="J337" s="7">
        <f t="shared" si="425"/>
        <v>7.8961555555555565</v>
      </c>
      <c r="K337" s="7">
        <f t="shared" si="419"/>
        <v>8.0707348442419224E-2</v>
      </c>
      <c r="L337" s="43">
        <f t="shared" si="420"/>
        <v>2.7791302096378256E-3</v>
      </c>
      <c r="M337" s="8"/>
      <c r="N337" s="14">
        <f t="shared" si="426"/>
        <v>-0.96206650495926693</v>
      </c>
      <c r="O337" s="14">
        <f t="shared" si="409"/>
        <v>1.4930000000000001</v>
      </c>
      <c r="P337" s="19"/>
      <c r="Q337" s="21"/>
      <c r="R337" s="21"/>
      <c r="S337" s="3"/>
    </row>
    <row r="338" spans="1:19">
      <c r="A338" s="29">
        <v>126549</v>
      </c>
      <c r="B338" s="34">
        <f t="shared" si="406"/>
        <v>-126.54900000000001</v>
      </c>
      <c r="C338" s="32">
        <v>1.3438000000000001</v>
      </c>
      <c r="F338" s="7">
        <f t="shared" ref="F338:G338" si="429">F337+0.515574984454017</f>
        <v>-15.77566641567654</v>
      </c>
      <c r="G338" s="7">
        <f t="shared" si="429"/>
        <v>-15.51787892344953</v>
      </c>
      <c r="H338" s="7">
        <f t="shared" si="413"/>
        <v>7.1943000000000001</v>
      </c>
      <c r="I338" s="7">
        <f t="shared" si="424"/>
        <v>7.1503666666666668</v>
      </c>
      <c r="J338" s="7">
        <f t="shared" si="425"/>
        <v>7.0492833333333333</v>
      </c>
      <c r="K338" s="7">
        <f t="shared" si="419"/>
        <v>0.14339519147336555</v>
      </c>
      <c r="L338" s="43">
        <f t="shared" si="420"/>
        <v>2.0571831179056144E-2</v>
      </c>
      <c r="M338" s="8"/>
      <c r="N338" s="14">
        <f t="shared" si="426"/>
        <v>-0.56162357967256094</v>
      </c>
      <c r="O338" s="14">
        <f t="shared" si="409"/>
        <v>1.4930000000000001</v>
      </c>
      <c r="P338" s="19"/>
      <c r="Q338" s="21"/>
      <c r="R338" s="21"/>
      <c r="S338" s="3"/>
    </row>
    <row r="339" spans="1:19">
      <c r="A339" s="29">
        <v>126914</v>
      </c>
      <c r="B339" s="34">
        <f t="shared" si="406"/>
        <v>-126.914</v>
      </c>
      <c r="C339" s="32">
        <v>1.2944</v>
      </c>
      <c r="F339" s="7">
        <f t="shared" ref="F339:G339" si="430">F338+0.515574984454017</f>
        <v>-15.260091431222524</v>
      </c>
      <c r="G339" s="7">
        <f t="shared" si="430"/>
        <v>-15.002303938995514</v>
      </c>
      <c r="H339" s="7">
        <f t="shared" si="413"/>
        <v>6.3387000000000002</v>
      </c>
      <c r="I339" s="7">
        <f t="shared" si="424"/>
        <v>6.3977666666666666</v>
      </c>
      <c r="J339" s="7">
        <f t="shared" si="425"/>
        <v>6.154355555555556</v>
      </c>
      <c r="K339" s="7">
        <f t="shared" si="419"/>
        <v>0.39551031609050158</v>
      </c>
      <c r="L339" s="43">
        <f t="shared" si="420"/>
        <v>2.9953492738656662E-2</v>
      </c>
      <c r="M339" s="8"/>
      <c r="N339" s="14">
        <f t="shared" si="426"/>
        <v>0.10160926029375851</v>
      </c>
      <c r="O339" s="14">
        <f t="shared" si="409"/>
        <v>1.4930000000000001</v>
      </c>
      <c r="P339" s="19"/>
      <c r="Q339" s="21"/>
      <c r="R339" s="21"/>
      <c r="S339" s="3"/>
    </row>
    <row r="340" spans="1:19">
      <c r="A340" s="29">
        <v>127279</v>
      </c>
      <c r="B340" s="34">
        <f t="shared" si="406"/>
        <v>-127.279</v>
      </c>
      <c r="C340" s="32">
        <v>1.2350000000000001</v>
      </c>
      <c r="F340" s="7">
        <f t="shared" ref="F340:G340" si="431">F339+0.515574984454017</f>
        <v>-14.744516446768507</v>
      </c>
      <c r="G340" s="7">
        <f t="shared" si="431"/>
        <v>-14.486728954541498</v>
      </c>
      <c r="H340" s="7">
        <f t="shared" si="413"/>
        <v>5.6603000000000003</v>
      </c>
      <c r="I340" s="7">
        <f t="shared" si="424"/>
        <v>5.4921333333333342</v>
      </c>
      <c r="J340" s="7">
        <f t="shared" si="425"/>
        <v>5.2260888888888894</v>
      </c>
      <c r="K340" s="7">
        <f t="shared" si="419"/>
        <v>0.50906988017382915</v>
      </c>
      <c r="L340" s="43">
        <f t="shared" si="420"/>
        <v>8.308529004056564E-2</v>
      </c>
      <c r="M340" s="8"/>
      <c r="N340" s="14">
        <f t="shared" si="426"/>
        <v>0.71729799810748807</v>
      </c>
      <c r="O340" s="14">
        <f t="shared" si="409"/>
        <v>1.4930000000000001</v>
      </c>
      <c r="P340" s="19"/>
      <c r="Q340" s="21"/>
      <c r="R340" s="21"/>
      <c r="S340" s="3"/>
    </row>
    <row r="341" spans="1:19">
      <c r="A341" s="29">
        <v>127643</v>
      </c>
      <c r="B341" s="34">
        <f t="shared" si="406"/>
        <v>-127.643</v>
      </c>
      <c r="C341" s="32">
        <v>1.1549</v>
      </c>
      <c r="F341" s="7">
        <f t="shared" ref="F341:G341" si="432">F340+0.515574984454017</f>
        <v>-14.228941462314491</v>
      </c>
      <c r="G341" s="7">
        <f t="shared" si="432"/>
        <v>-13.971153970087482</v>
      </c>
      <c r="H341" s="7">
        <f t="shared" si="413"/>
        <v>4.4774000000000003</v>
      </c>
      <c r="I341" s="7">
        <f t="shared" si="424"/>
        <v>4.4548666666666668</v>
      </c>
      <c r="J341" s="7">
        <f t="shared" si="425"/>
        <v>4.3501555555555562</v>
      </c>
      <c r="K341" s="7">
        <f t="shared" si="419"/>
        <v>0.24070659031349972</v>
      </c>
      <c r="L341" s="43">
        <f t="shared" si="420"/>
        <v>2.9250550427315503E-2</v>
      </c>
      <c r="M341" s="8"/>
      <c r="N341" s="15">
        <f t="shared" si="426"/>
        <v>0.99735503072745912</v>
      </c>
      <c r="O341" s="14">
        <f t="shared" si="409"/>
        <v>1.4930000000000001</v>
      </c>
      <c r="P341" s="19"/>
      <c r="Q341" s="21"/>
      <c r="R341" s="21"/>
      <c r="S341" s="3"/>
    </row>
    <row r="342" spans="1:19">
      <c r="A342" s="29">
        <v>128008</v>
      </c>
      <c r="B342" s="34">
        <f t="shared" si="406"/>
        <v>-128.00800000000001</v>
      </c>
      <c r="C342" s="32">
        <v>1.0770999999999999</v>
      </c>
      <c r="F342" s="7">
        <f t="shared" ref="F342:G342" si="433">F341+0.515574984454017</f>
        <v>-13.713366477860475</v>
      </c>
      <c r="G342" s="7">
        <f t="shared" si="433"/>
        <v>-13.455578985633466</v>
      </c>
      <c r="H342" s="7">
        <f t="shared" si="413"/>
        <v>3.2269000000000001</v>
      </c>
      <c r="I342" s="7">
        <f t="shared" si="424"/>
        <v>3.2798499999999997</v>
      </c>
      <c r="J342" s="7">
        <f t="shared" si="425"/>
        <v>3.5463197777777777</v>
      </c>
      <c r="K342" s="7">
        <f t="shared" si="419"/>
        <v>-0.75139805340610155</v>
      </c>
      <c r="L342" s="43">
        <f t="shared" si="420"/>
        <v>-9.0070776972609901E-2</v>
      </c>
      <c r="M342" s="8"/>
      <c r="N342" s="14">
        <f t="shared" si="426"/>
        <v>0.81073856010356826</v>
      </c>
      <c r="O342" s="14">
        <f t="shared" si="409"/>
        <v>1.4930000000000001</v>
      </c>
      <c r="P342" s="19"/>
      <c r="Q342" s="21"/>
      <c r="R342" s="21"/>
      <c r="S342" s="3"/>
    </row>
    <row r="343" spans="1:19">
      <c r="A343" s="29">
        <v>128373</v>
      </c>
      <c r="B343" s="34">
        <f t="shared" si="406"/>
        <v>-128.37299999999999</v>
      </c>
      <c r="C343" s="32">
        <v>1.0403</v>
      </c>
      <c r="F343" s="7">
        <f t="shared" ref="F343:G343" si="434">F342+0.515574984454017</f>
        <v>-13.197791493406459</v>
      </c>
      <c r="G343" s="7">
        <f t="shared" si="434"/>
        <v>-12.940004001179449</v>
      </c>
      <c r="H343" s="7">
        <f t="shared" si="413"/>
        <v>2.1352500000000001</v>
      </c>
      <c r="I343" s="7">
        <f t="shared" si="424"/>
        <v>2.2262499999999998</v>
      </c>
      <c r="J343" s="7">
        <f t="shared" si="425"/>
        <v>2.8177645555555557</v>
      </c>
      <c r="K343" s="7">
        <f t="shared" si="419"/>
        <v>-2.0992334309455174</v>
      </c>
      <c r="L343" s="43">
        <f t="shared" si="420"/>
        <v>-0.2422184473184239</v>
      </c>
      <c r="M343" s="8"/>
      <c r="N343" s="14">
        <f t="shared" si="426"/>
        <v>0.24476850685178533</v>
      </c>
      <c r="O343" s="14">
        <f t="shared" si="409"/>
        <v>1.4930000000000001</v>
      </c>
      <c r="P343" s="19"/>
      <c r="Q343" s="21"/>
      <c r="R343" s="21"/>
      <c r="S343" s="3"/>
    </row>
    <row r="344" spans="1:19">
      <c r="A344" s="29">
        <v>128737</v>
      </c>
      <c r="B344" s="34">
        <f t="shared" si="406"/>
        <v>-128.73699999999999</v>
      </c>
      <c r="C344" s="32">
        <v>1.0751999999999999</v>
      </c>
      <c r="F344" s="7">
        <f t="shared" ref="F344:G344" si="435">F343+0.515574984454017</f>
        <v>-12.682216508952443</v>
      </c>
      <c r="G344" s="7">
        <f t="shared" si="435"/>
        <v>-12.424429016725433</v>
      </c>
      <c r="H344" s="7">
        <f t="shared" si="413"/>
        <v>1.3166</v>
      </c>
      <c r="I344" s="7">
        <f t="shared" si="424"/>
        <v>1.4452333333333334</v>
      </c>
      <c r="J344" s="7">
        <f t="shared" si="425"/>
        <v>2.1826108888888891</v>
      </c>
      <c r="K344" s="7">
        <f t="shared" si="419"/>
        <v>-3.3784196684317633</v>
      </c>
      <c r="L344" s="43">
        <f t="shared" si="420"/>
        <v>-0.39677749859011879</v>
      </c>
      <c r="M344" s="8"/>
      <c r="N344" s="14">
        <f t="shared" si="426"/>
        <v>-0.43573145105489081</v>
      </c>
      <c r="O344" s="14">
        <f t="shared" si="409"/>
        <v>1.4930000000000001</v>
      </c>
      <c r="P344" s="19"/>
      <c r="Q344" s="21"/>
      <c r="R344" s="21"/>
      <c r="S344" s="3"/>
    </row>
    <row r="345" spans="1:19">
      <c r="A345" s="29">
        <v>129102</v>
      </c>
      <c r="B345" s="34">
        <f t="shared" si="406"/>
        <v>-129.102</v>
      </c>
      <c r="C345" s="32">
        <v>1.1960999999999999</v>
      </c>
      <c r="F345" s="7">
        <f t="shared" ref="F345:G345" si="436">F344+0.515574984454017</f>
        <v>-12.166641524498427</v>
      </c>
      <c r="G345" s="7">
        <f t="shared" si="436"/>
        <v>-11.908854032271417</v>
      </c>
      <c r="H345" s="7">
        <f t="shared" si="413"/>
        <v>0.88385000000000002</v>
      </c>
      <c r="I345" s="7">
        <f t="shared" si="424"/>
        <v>0.96134266666666657</v>
      </c>
      <c r="J345" s="7">
        <f t="shared" si="425"/>
        <v>1.6232685555555557</v>
      </c>
      <c r="K345" s="7">
        <f t="shared" si="419"/>
        <v>-4.0777349294636478</v>
      </c>
      <c r="L345" s="43">
        <f t="shared" si="420"/>
        <v>-0.45551215356506014</v>
      </c>
      <c r="M345" s="8"/>
      <c r="N345" s="14">
        <f t="shared" si="426"/>
        <v>-0.91234782039732343</v>
      </c>
      <c r="O345" s="14">
        <f t="shared" si="409"/>
        <v>1.4930000000000001</v>
      </c>
      <c r="P345" s="19"/>
      <c r="Q345" s="21"/>
      <c r="R345" s="21"/>
      <c r="S345" s="3"/>
    </row>
    <row r="346" spans="1:19">
      <c r="A346" s="29">
        <v>129467</v>
      </c>
      <c r="B346" s="34">
        <f t="shared" si="406"/>
        <v>-129.46700000000001</v>
      </c>
      <c r="C346" s="32">
        <v>1.3971</v>
      </c>
      <c r="F346" s="7">
        <f t="shared" ref="F346:G346" si="437">F345+0.515574984454017</f>
        <v>-11.651066540044411</v>
      </c>
      <c r="G346" s="7">
        <f t="shared" si="437"/>
        <v>-11.393279047817401</v>
      </c>
      <c r="H346" s="7">
        <f t="shared" si="413"/>
        <v>0.68357800000000002</v>
      </c>
      <c r="I346" s="7">
        <f t="shared" si="424"/>
        <v>0.73491033333333322</v>
      </c>
      <c r="J346" s="7">
        <f t="shared" si="425"/>
        <v>1.1964791111111113</v>
      </c>
      <c r="K346" s="7">
        <f t="shared" si="419"/>
        <v>-3.8577253333670134</v>
      </c>
      <c r="L346" s="43">
        <f t="shared" si="420"/>
        <v>-0.42867535784624378</v>
      </c>
      <c r="M346" s="8"/>
      <c r="N346" s="14">
        <f t="shared" si="426"/>
        <v>-0.96206650495926915</v>
      </c>
      <c r="O346" s="14">
        <f t="shared" si="409"/>
        <v>1.4930000000000001</v>
      </c>
      <c r="P346" s="19"/>
      <c r="Q346" s="21"/>
      <c r="R346" s="21"/>
      <c r="S346" s="3"/>
    </row>
    <row r="347" spans="1:19">
      <c r="A347" s="29">
        <v>129832</v>
      </c>
      <c r="B347" s="34">
        <f t="shared" si="406"/>
        <v>-129.83199999999999</v>
      </c>
      <c r="C347" s="32">
        <v>1.6587000000000001</v>
      </c>
      <c r="F347" s="7">
        <f t="shared" ref="F347:G347" si="438">F346+0.515574984454017</f>
        <v>-11.135491555590395</v>
      </c>
      <c r="G347" s="7">
        <f t="shared" si="438"/>
        <v>-10.877704063363385</v>
      </c>
      <c r="H347" s="7">
        <f t="shared" si="413"/>
        <v>0.63730299999999995</v>
      </c>
      <c r="I347" s="7">
        <f t="shared" si="424"/>
        <v>0.64773266666666662</v>
      </c>
      <c r="J347" s="7">
        <f t="shared" si="425"/>
        <v>0.91167444444444434</v>
      </c>
      <c r="K347" s="7">
        <f t="shared" si="419"/>
        <v>-2.895131912342003</v>
      </c>
      <c r="L347" s="43">
        <f t="shared" si="420"/>
        <v>-0.30095331301256412</v>
      </c>
      <c r="M347" s="8"/>
      <c r="N347" s="14">
        <f t="shared" si="426"/>
        <v>-0.56162357967256771</v>
      </c>
      <c r="O347" s="14">
        <f t="shared" si="409"/>
        <v>1.4930000000000001</v>
      </c>
      <c r="P347" s="19"/>
      <c r="Q347" s="21"/>
      <c r="R347" s="21"/>
      <c r="S347" s="3"/>
    </row>
    <row r="348" spans="1:19">
      <c r="A348" s="29">
        <v>130196</v>
      </c>
      <c r="B348" s="34">
        <f t="shared" si="406"/>
        <v>-130.196</v>
      </c>
      <c r="C348" s="32">
        <v>1.9513</v>
      </c>
      <c r="F348" s="7">
        <f t="shared" ref="F348:G348" si="439">F347+0.515574984454017</f>
        <v>-10.619916571136379</v>
      </c>
      <c r="G348" s="7">
        <f t="shared" si="439"/>
        <v>-10.362129078909369</v>
      </c>
      <c r="H348" s="7">
        <f t="shared" si="413"/>
        <v>0.62231700000000001</v>
      </c>
      <c r="I348" s="7">
        <f t="shared" si="424"/>
        <v>0.62861299999999998</v>
      </c>
      <c r="J348" s="7">
        <f t="shared" si="425"/>
        <v>0.75103955555555557</v>
      </c>
      <c r="K348" s="7">
        <f t="shared" si="419"/>
        <v>-1.6300946421522999</v>
      </c>
      <c r="L348" s="43">
        <f t="shared" si="420"/>
        <v>-0.17139251135759093</v>
      </c>
      <c r="M348" s="8"/>
      <c r="N348" s="14">
        <f t="shared" si="426"/>
        <v>0.10160926029375031</v>
      </c>
      <c r="O348" s="14">
        <f t="shared" si="409"/>
        <v>1.4930000000000001</v>
      </c>
      <c r="P348" s="19"/>
      <c r="Q348" s="21"/>
      <c r="R348" s="21"/>
      <c r="S348" s="3"/>
    </row>
    <row r="349" spans="1:19">
      <c r="A349" s="29">
        <v>130561</v>
      </c>
      <c r="B349" s="34">
        <f t="shared" si="406"/>
        <v>-130.56100000000001</v>
      </c>
      <c r="C349" s="32">
        <v>2.2334000000000001</v>
      </c>
      <c r="F349" s="7">
        <f t="shared" ref="F349:G349" si="440">F348+0.515574984454017</f>
        <v>-10.104341586682363</v>
      </c>
      <c r="G349" s="7">
        <f t="shared" si="440"/>
        <v>-9.8465540944553531</v>
      </c>
      <c r="H349" s="7">
        <f t="shared" si="413"/>
        <v>0.62621899999999997</v>
      </c>
      <c r="I349" s="7">
        <f t="shared" si="424"/>
        <v>0.62827700000000009</v>
      </c>
      <c r="J349" s="7">
        <f t="shared" si="425"/>
        <v>0.68379849999999986</v>
      </c>
      <c r="K349" s="7">
        <f t="shared" si="419"/>
        <v>-0.81195703120144014</v>
      </c>
      <c r="L349" s="43">
        <f t="shared" si="420"/>
        <v>-8.420536166721615E-2</v>
      </c>
      <c r="M349" s="8"/>
      <c r="N349" s="14">
        <f t="shared" si="426"/>
        <v>0.71729799810748107</v>
      </c>
      <c r="O349" s="14">
        <f t="shared" si="409"/>
        <v>1.4930000000000001</v>
      </c>
      <c r="P349" s="19"/>
      <c r="Q349" s="21"/>
      <c r="R349" s="21"/>
      <c r="S349" s="3"/>
    </row>
    <row r="350" spans="1:19">
      <c r="A350" s="29">
        <v>130926</v>
      </c>
      <c r="B350" s="34">
        <f t="shared" si="406"/>
        <v>-130.92599999999999</v>
      </c>
      <c r="C350" s="32">
        <v>2.4268000000000001</v>
      </c>
      <c r="F350" s="7">
        <f t="shared" ref="F350:G350" si="441">F349+0.515574984454017</f>
        <v>-9.5887666022283469</v>
      </c>
      <c r="G350" s="7">
        <f t="shared" si="441"/>
        <v>-9.3309791100013371</v>
      </c>
      <c r="H350" s="7">
        <f t="shared" si="413"/>
        <v>0.63629500000000005</v>
      </c>
      <c r="I350" s="7">
        <f t="shared" si="424"/>
        <v>0.64205733333333326</v>
      </c>
      <c r="J350" s="7">
        <f t="shared" si="425"/>
        <v>0.66360261111111107</v>
      </c>
      <c r="K350" s="7">
        <f t="shared" si="419"/>
        <v>-0.32467138340072532</v>
      </c>
      <c r="L350" s="43">
        <f t="shared" si="420"/>
        <v>-4.1150548014553756E-2</v>
      </c>
      <c r="M350" s="8"/>
      <c r="N350" s="15">
        <f t="shared" si="426"/>
        <v>0.99735503072745857</v>
      </c>
      <c r="O350" s="14">
        <f t="shared" si="409"/>
        <v>1.4930000000000001</v>
      </c>
      <c r="P350" s="19"/>
      <c r="Q350" s="21"/>
      <c r="R350" s="21"/>
      <c r="S350" s="3"/>
    </row>
    <row r="351" spans="1:19">
      <c r="A351" s="29">
        <v>131291</v>
      </c>
      <c r="B351" s="34">
        <f t="shared" si="406"/>
        <v>-131.291</v>
      </c>
      <c r="C351" s="32">
        <v>2.4342999999999999</v>
      </c>
      <c r="F351" s="7">
        <f t="shared" ref="F351:G351" si="442">F350+0.515574984454017</f>
        <v>-9.0731916177743308</v>
      </c>
      <c r="G351" s="7">
        <f t="shared" si="442"/>
        <v>-8.815404125547321</v>
      </c>
      <c r="H351" s="7">
        <f t="shared" si="413"/>
        <v>0.66365799999999997</v>
      </c>
      <c r="I351" s="7">
        <f t="shared" si="424"/>
        <v>0.66316299999999995</v>
      </c>
      <c r="J351" s="7">
        <f t="shared" si="425"/>
        <v>0.65904222222222208</v>
      </c>
      <c r="K351" s="7">
        <f t="shared" si="419"/>
        <v>6.2526764429189363E-2</v>
      </c>
      <c r="L351" s="43">
        <f t="shared" si="420"/>
        <v>7.0037664084918738E-3</v>
      </c>
      <c r="M351" s="8"/>
      <c r="N351" s="14">
        <f t="shared" si="426"/>
        <v>0.81073856010357415</v>
      </c>
      <c r="O351" s="14">
        <f t="shared" si="409"/>
        <v>1.4930000000000001</v>
      </c>
      <c r="P351" s="19"/>
      <c r="Q351" s="21"/>
      <c r="R351" s="21"/>
      <c r="S351" s="3"/>
    </row>
    <row r="352" spans="1:19">
      <c r="A352" s="29">
        <v>131655</v>
      </c>
      <c r="B352" s="34">
        <f t="shared" si="406"/>
        <v>-131.655</v>
      </c>
      <c r="C352" s="32">
        <v>2.2572999999999999</v>
      </c>
      <c r="F352" s="7">
        <f t="shared" ref="F352:G352" si="443">F351+0.515574984454017</f>
        <v>-8.5576166333203147</v>
      </c>
      <c r="G352" s="7">
        <f t="shared" si="443"/>
        <v>-8.2998291410933049</v>
      </c>
      <c r="H352" s="7">
        <f t="shared" si="413"/>
        <v>0.68953600000000004</v>
      </c>
      <c r="I352" s="7">
        <f t="shared" si="424"/>
        <v>0.68820816666666662</v>
      </c>
      <c r="J352" s="7">
        <f t="shared" si="425"/>
        <v>0.64999466666666672</v>
      </c>
      <c r="K352" s="7">
        <f t="shared" si="419"/>
        <v>0.58790482383445086</v>
      </c>
      <c r="L352" s="43">
        <f t="shared" si="420"/>
        <v>6.0833319658007312E-2</v>
      </c>
      <c r="M352" s="8"/>
      <c r="N352" s="14">
        <f t="shared" si="426"/>
        <v>0.24476850685178989</v>
      </c>
      <c r="O352" s="14">
        <f t="shared" si="409"/>
        <v>1.4930000000000001</v>
      </c>
      <c r="P352" s="19"/>
      <c r="Q352" s="21"/>
      <c r="R352" s="21"/>
      <c r="S352" s="3"/>
    </row>
    <row r="353" spans="1:19">
      <c r="A353" s="29">
        <v>132020</v>
      </c>
      <c r="B353" s="34">
        <f t="shared" si="406"/>
        <v>-132.02000000000001</v>
      </c>
      <c r="C353" s="32">
        <v>1.9738</v>
      </c>
      <c r="F353" s="7">
        <f t="shared" ref="F353:G353" si="444">F352+0.515574984454017</f>
        <v>-8.0420416488662987</v>
      </c>
      <c r="G353" s="7">
        <f t="shared" si="444"/>
        <v>-7.784254156639288</v>
      </c>
      <c r="H353" s="7">
        <f t="shared" si="413"/>
        <v>0.71143049999999997</v>
      </c>
      <c r="I353" s="7">
        <f t="shared" si="424"/>
        <v>0.70101783333333334</v>
      </c>
      <c r="J353" s="7">
        <f t="shared" si="425"/>
        <v>0.63677844444444454</v>
      </c>
      <c r="K353" s="7">
        <f t="shared" si="419"/>
        <v>1.0088185215649736</v>
      </c>
      <c r="L353" s="43">
        <f t="shared" si="420"/>
        <v>0.11723395508572132</v>
      </c>
      <c r="M353" s="8"/>
      <c r="N353" s="14">
        <f t="shared" si="426"/>
        <v>-0.43573145105488659</v>
      </c>
      <c r="O353" s="14">
        <f t="shared" si="409"/>
        <v>1.4930000000000001</v>
      </c>
      <c r="P353" s="19"/>
      <c r="Q353" s="21"/>
      <c r="R353" s="21"/>
      <c r="S353" s="3"/>
    </row>
    <row r="354" spans="1:19">
      <c r="A354" s="29">
        <v>132385</v>
      </c>
      <c r="B354" s="34">
        <f t="shared" si="406"/>
        <v>-132.38499999999999</v>
      </c>
      <c r="C354" s="32">
        <v>1.6808000000000001</v>
      </c>
      <c r="F354" s="7">
        <f t="shared" ref="F354:G354" si="445">F353+0.515574984454017</f>
        <v>-7.5264666644122817</v>
      </c>
      <c r="G354" s="7">
        <f t="shared" si="445"/>
        <v>-7.268679172185271</v>
      </c>
      <c r="H354" s="7">
        <f t="shared" si="413"/>
        <v>0.70208700000000002</v>
      </c>
      <c r="I354" s="7">
        <f t="shared" si="424"/>
        <v>0.68535066666666677</v>
      </c>
      <c r="J354" s="7">
        <f t="shared" si="425"/>
        <v>0.61785805555555551</v>
      </c>
      <c r="K354" s="7">
        <f t="shared" si="419"/>
        <v>1.0923643465395028</v>
      </c>
      <c r="L354" s="43">
        <f t="shared" si="420"/>
        <v>0.13632410176914966</v>
      </c>
      <c r="M354" s="8"/>
      <c r="N354" s="14">
        <f t="shared" si="426"/>
        <v>-0.9123478203973211</v>
      </c>
      <c r="O354" s="14">
        <f t="shared" si="409"/>
        <v>1.4930000000000001</v>
      </c>
      <c r="P354" s="19"/>
      <c r="Q354" s="21"/>
      <c r="R354" s="21"/>
      <c r="S354" s="3"/>
    </row>
    <row r="355" spans="1:19">
      <c r="A355" s="29">
        <v>132750</v>
      </c>
      <c r="B355" s="34">
        <f t="shared" si="406"/>
        <v>-132.75</v>
      </c>
      <c r="C355" s="32">
        <v>1.4423999999999999</v>
      </c>
      <c r="F355" s="7">
        <f t="shared" ref="F355:G355" si="446">F354+0.515574984454017</f>
        <v>-7.0108916799582648</v>
      </c>
      <c r="G355" s="7">
        <f t="shared" si="446"/>
        <v>-6.7531041877312541</v>
      </c>
      <c r="H355" s="7">
        <f t="shared" si="413"/>
        <v>0.64253450000000001</v>
      </c>
      <c r="I355" s="7">
        <f t="shared" si="424"/>
        <v>0.63349883333333334</v>
      </c>
      <c r="J355" s="7">
        <f t="shared" si="425"/>
        <v>0.59504749999999995</v>
      </c>
      <c r="K355" s="7">
        <f t="shared" si="419"/>
        <v>0.64618930981700462</v>
      </c>
      <c r="L355" s="43">
        <f t="shared" si="420"/>
        <v>7.9803713148950406E-2</v>
      </c>
      <c r="M355" s="8"/>
      <c r="N355" s="14">
        <f t="shared" si="426"/>
        <v>-0.96206650495927049</v>
      </c>
      <c r="O355" s="14">
        <f t="shared" si="409"/>
        <v>1.4930000000000001</v>
      </c>
      <c r="P355" s="19"/>
      <c r="Q355" s="21"/>
      <c r="R355" s="21"/>
      <c r="S355" s="3"/>
    </row>
    <row r="356" spans="1:19">
      <c r="A356" s="29">
        <v>133114</v>
      </c>
      <c r="B356" s="34">
        <f t="shared" si="406"/>
        <v>-133.114</v>
      </c>
      <c r="C356" s="32">
        <v>1.2808999999999999</v>
      </c>
      <c r="F356" s="7">
        <f t="shared" ref="F356:G356" si="447">F355+0.515574984454017</f>
        <v>-6.4953166955042478</v>
      </c>
      <c r="G356" s="27">
        <f t="shared" si="447"/>
        <v>-6.2375292032772371</v>
      </c>
      <c r="H356" s="7">
        <f t="shared" si="413"/>
        <v>0.55587500000000001</v>
      </c>
      <c r="I356" s="7">
        <f t="shared" si="424"/>
        <v>0.56726016666666668</v>
      </c>
      <c r="J356" s="7">
        <f t="shared" si="425"/>
        <v>0.56714822222222228</v>
      </c>
      <c r="K356" s="7">
        <f t="shared" si="419"/>
        <v>1.9738128421842305E-3</v>
      </c>
      <c r="L356" s="43">
        <f t="shared" si="420"/>
        <v>-1.9877029990592376E-2</v>
      </c>
      <c r="M356" s="8"/>
      <c r="N356" s="14">
        <f t="shared" si="426"/>
        <v>-0.56162357967257015</v>
      </c>
      <c r="O356" s="14">
        <f t="shared" si="409"/>
        <v>1.4930000000000001</v>
      </c>
      <c r="P356" s="19"/>
      <c r="Q356" s="21"/>
      <c r="R356" s="21"/>
      <c r="S356" s="3"/>
    </row>
    <row r="357" spans="1:19">
      <c r="A357" s="29">
        <v>133479</v>
      </c>
      <c r="B357" s="34">
        <f t="shared" si="406"/>
        <v>-133.47900000000001</v>
      </c>
      <c r="C357" s="32">
        <v>1.1872</v>
      </c>
      <c r="F357" s="7">
        <f t="shared" ref="F357:G357" si="448">F356+0.515574984454017</f>
        <v>-5.9797417110502309</v>
      </c>
      <c r="G357" s="7">
        <f t="shared" si="448"/>
        <v>-5.7219542188232202</v>
      </c>
      <c r="H357" s="7">
        <f t="shared" si="413"/>
        <v>0.50337100000000001</v>
      </c>
      <c r="I357" s="7"/>
      <c r="J357" s="7"/>
      <c r="K357" s="7"/>
      <c r="L357" s="43"/>
      <c r="M357" s="8"/>
      <c r="N357" s="14">
        <f t="shared" si="426"/>
        <v>0.1016092602937483</v>
      </c>
      <c r="O357" s="14">
        <f t="shared" si="409"/>
        <v>1.4930000000000001</v>
      </c>
      <c r="P357" s="19"/>
      <c r="Q357" s="21"/>
      <c r="R357" s="21"/>
      <c r="S357" s="3"/>
    </row>
    <row r="358" spans="1:19">
      <c r="A358" s="29">
        <v>133844</v>
      </c>
      <c r="B358" s="34">
        <f t="shared" si="406"/>
        <v>-133.84399999999999</v>
      </c>
      <c r="C358" s="32">
        <v>1.1221000000000001</v>
      </c>
      <c r="F358" s="7">
        <f t="shared" ref="F358:G358" si="449">F357+0.515574984454017</f>
        <v>-5.4641667265962139</v>
      </c>
      <c r="G358" s="7">
        <f t="shared" si="449"/>
        <v>-5.2063792343692032</v>
      </c>
      <c r="H358" s="7">
        <f t="shared" si="413"/>
        <v>0.45593549999999999</v>
      </c>
      <c r="I358" s="7"/>
      <c r="J358" s="7"/>
      <c r="K358" s="7"/>
      <c r="L358" s="43"/>
      <c r="M358" s="8"/>
      <c r="N358" s="14">
        <f t="shared" si="426"/>
        <v>0.71729799810748152</v>
      </c>
      <c r="O358" s="14">
        <f t="shared" si="409"/>
        <v>1.4930000000000001</v>
      </c>
      <c r="P358" s="19"/>
      <c r="Q358" s="21"/>
      <c r="R358" s="21"/>
      <c r="S358" s="3"/>
    </row>
    <row r="359" spans="1:19">
      <c r="A359" s="29">
        <v>134208</v>
      </c>
      <c r="B359" s="34">
        <f t="shared" si="406"/>
        <v>-134.208</v>
      </c>
      <c r="C359" s="32">
        <v>1.0430999999999999</v>
      </c>
      <c r="F359" s="7">
        <f t="shared" ref="F359:G359" si="450">F358+0.515574984454017</f>
        <v>-4.948591742142197</v>
      </c>
      <c r="G359" s="7">
        <f t="shared" si="450"/>
        <v>-4.6908042499151863</v>
      </c>
      <c r="H359" s="7">
        <f t="shared" si="413"/>
        <v>0.43099999999999999</v>
      </c>
      <c r="I359" s="7"/>
      <c r="J359" s="7"/>
      <c r="K359" s="7"/>
      <c r="L359" s="43"/>
      <c r="M359" s="8"/>
      <c r="N359" s="14">
        <f t="shared" si="426"/>
        <v>0.99735503072745857</v>
      </c>
      <c r="O359" s="14">
        <f t="shared" si="409"/>
        <v>1.4930000000000001</v>
      </c>
      <c r="P359" s="19"/>
      <c r="Q359" s="21"/>
      <c r="R359" s="21"/>
      <c r="S359" s="3"/>
    </row>
    <row r="360" spans="1:19">
      <c r="A360" s="29">
        <v>134573</v>
      </c>
      <c r="B360" s="34">
        <f t="shared" si="406"/>
        <v>-134.57300000000001</v>
      </c>
      <c r="C360" s="32">
        <v>0.93743399999999999</v>
      </c>
      <c r="F360" s="7">
        <f t="shared" ref="F360:G360" si="451">F359+0.515574984454017</f>
        <v>-4.43301675768818</v>
      </c>
      <c r="G360" s="7">
        <f t="shared" si="451"/>
        <v>-4.1752292654611693</v>
      </c>
      <c r="H360" s="7">
        <f t="shared" si="413"/>
        <v>0.4125645</v>
      </c>
      <c r="I360" s="7"/>
      <c r="J360" s="7"/>
      <c r="K360" s="7"/>
      <c r="L360" s="43"/>
      <c r="M360" s="8"/>
      <c r="N360" s="14">
        <f t="shared" si="426"/>
        <v>0.81073856010357248</v>
      </c>
      <c r="O360" s="14">
        <f t="shared" si="409"/>
        <v>1.4930000000000001</v>
      </c>
      <c r="P360" s="19"/>
      <c r="Q360" s="21"/>
      <c r="R360" s="21"/>
      <c r="S360" s="3"/>
    </row>
    <row r="361" spans="1:19">
      <c r="A361" s="29">
        <v>134938</v>
      </c>
      <c r="B361" s="34">
        <f t="shared" si="406"/>
        <v>-134.93799999999999</v>
      </c>
      <c r="C361" s="32">
        <v>0.83511299999999999</v>
      </c>
      <c r="F361" s="7">
        <f t="shared" ref="F361:G361" si="452">F360+0.515574984454017</f>
        <v>-3.9174417732341631</v>
      </c>
      <c r="G361" s="7">
        <f t="shared" si="452"/>
        <v>-3.6596542810071524</v>
      </c>
      <c r="H361" s="7"/>
      <c r="I361" s="7"/>
      <c r="J361" s="7"/>
      <c r="K361" s="7"/>
      <c r="L361" s="43"/>
      <c r="M361" s="8"/>
      <c r="N361" s="14">
        <f t="shared" si="426"/>
        <v>0.24476850685178711</v>
      </c>
      <c r="O361" s="14">
        <f t="shared" si="409"/>
        <v>1.4930000000000001</v>
      </c>
      <c r="P361" s="19"/>
      <c r="Q361" s="21"/>
      <c r="R361" s="21"/>
      <c r="S361" s="3"/>
    </row>
    <row r="362" spans="1:19">
      <c r="A362" s="29">
        <v>135303</v>
      </c>
      <c r="B362" s="34">
        <f t="shared" si="406"/>
        <v>-135.303</v>
      </c>
      <c r="C362" s="32">
        <v>0.75551299999999999</v>
      </c>
      <c r="F362" s="7">
        <f t="shared" ref="F362:G362" si="453">F361+0.515574984454017</f>
        <v>-3.4018667887801461</v>
      </c>
      <c r="G362" s="7">
        <f t="shared" si="453"/>
        <v>-3.1440792965531354</v>
      </c>
      <c r="H362" s="7"/>
      <c r="I362" s="7"/>
      <c r="J362" s="7"/>
      <c r="K362" s="7"/>
      <c r="L362" s="43"/>
      <c r="M362" s="8"/>
      <c r="N362" s="14">
        <f t="shared" si="426"/>
        <v>-0.43573145105488997</v>
      </c>
      <c r="O362" s="14">
        <f t="shared" si="409"/>
        <v>1.4930000000000001</v>
      </c>
      <c r="P362" s="19"/>
      <c r="Q362" s="21"/>
      <c r="R362" s="21"/>
      <c r="S362" s="3"/>
    </row>
    <row r="363" spans="1:19">
      <c r="A363" s="29">
        <v>135667</v>
      </c>
      <c r="B363" s="34">
        <f t="shared" si="406"/>
        <v>-135.667</v>
      </c>
      <c r="C363" s="32">
        <v>0.70108899999999996</v>
      </c>
      <c r="F363" s="7">
        <f t="shared" ref="F363:G363" si="454">F362+0.515574984454017</f>
        <v>-2.8862918043261292</v>
      </c>
      <c r="G363" s="7">
        <f t="shared" si="454"/>
        <v>-2.6285043120991185</v>
      </c>
      <c r="H363" s="7"/>
      <c r="I363" s="7"/>
      <c r="J363" s="7"/>
      <c r="K363" s="7"/>
      <c r="L363" s="43"/>
      <c r="M363" s="8"/>
      <c r="N363" s="14">
        <f t="shared" si="426"/>
        <v>-0.9123478203973221</v>
      </c>
      <c r="O363" s="14">
        <f t="shared" si="409"/>
        <v>1.4930000000000001</v>
      </c>
      <c r="P363" s="19"/>
      <c r="Q363" s="21"/>
      <c r="R363" s="21"/>
      <c r="S363" s="3"/>
    </row>
    <row r="364" spans="1:19">
      <c r="A364" s="29">
        <v>136032</v>
      </c>
      <c r="B364" s="34">
        <f t="shared" si="406"/>
        <v>-136.03200000000001</v>
      </c>
      <c r="C364" s="32">
        <v>0.66520999999999997</v>
      </c>
      <c r="F364" s="7">
        <f t="shared" ref="F364:G364" si="455">F363+0.515574984454017</f>
        <v>-2.3707168198721122</v>
      </c>
      <c r="G364" s="7">
        <f t="shared" si="455"/>
        <v>-2.1129293276451016</v>
      </c>
      <c r="H364" s="7"/>
      <c r="I364" s="7"/>
      <c r="J364" s="7"/>
      <c r="K364" s="7"/>
      <c r="L364" s="43"/>
      <c r="M364" s="8"/>
      <c r="N364" s="14">
        <f t="shared" si="426"/>
        <v>-0.96206650495926949</v>
      </c>
      <c r="O364" s="14">
        <f t="shared" si="409"/>
        <v>1.4930000000000001</v>
      </c>
      <c r="P364" s="19"/>
      <c r="Q364" s="21"/>
      <c r="R364" s="21"/>
      <c r="S364" s="3"/>
    </row>
    <row r="365" spans="1:19">
      <c r="A365" s="29">
        <v>136397</v>
      </c>
      <c r="B365" s="34">
        <f t="shared" si="406"/>
        <v>-136.39699999999999</v>
      </c>
      <c r="C365" s="32">
        <v>0.63727100000000003</v>
      </c>
      <c r="F365" s="7">
        <f t="shared" ref="F365:G365" si="456">F364+0.515574984454017</f>
        <v>-1.8551418354180953</v>
      </c>
      <c r="G365" s="7">
        <f t="shared" si="456"/>
        <v>-1.5973543431910846</v>
      </c>
      <c r="H365" s="7"/>
      <c r="I365" s="7"/>
      <c r="J365" s="7"/>
      <c r="K365" s="7"/>
      <c r="L365" s="43"/>
      <c r="M365" s="8"/>
      <c r="N365" s="14">
        <f t="shared" si="426"/>
        <v>-0.56162357967256815</v>
      </c>
      <c r="O365" s="14">
        <f t="shared" si="409"/>
        <v>1.4930000000000001</v>
      </c>
      <c r="P365" s="19"/>
      <c r="Q365" s="21"/>
      <c r="R365" s="21"/>
      <c r="S365" s="3"/>
    </row>
    <row r="366" spans="1:19">
      <c r="A366" s="29">
        <v>136762</v>
      </c>
      <c r="B366" s="34">
        <f t="shared" si="406"/>
        <v>-136.762</v>
      </c>
      <c r="C366" s="32">
        <v>0.60344399999999998</v>
      </c>
      <c r="F366" s="7">
        <f t="shared" ref="F366:G366" si="457">F365+0.515574984454017</f>
        <v>-1.3395668509640783</v>
      </c>
      <c r="G366" s="7">
        <f t="shared" si="457"/>
        <v>-1.0817793587370677</v>
      </c>
      <c r="H366" s="7"/>
      <c r="I366" s="7"/>
      <c r="J366" s="7"/>
      <c r="K366" s="7"/>
      <c r="L366" s="43"/>
      <c r="M366" s="8"/>
      <c r="N366" s="14">
        <f t="shared" si="426"/>
        <v>0.1016092602937516</v>
      </c>
      <c r="O366" s="14">
        <f t="shared" si="409"/>
        <v>1.4930000000000001</v>
      </c>
      <c r="P366" s="19"/>
      <c r="Q366" s="21"/>
      <c r="R366" s="21"/>
      <c r="S366" s="3"/>
    </row>
    <row r="367" spans="1:19">
      <c r="A367" s="29">
        <v>137126</v>
      </c>
      <c r="B367" s="34">
        <f t="shared" si="406"/>
        <v>-137.126</v>
      </c>
      <c r="C367" s="32">
        <v>0.56913599999999998</v>
      </c>
      <c r="F367" s="7">
        <f t="shared" ref="F367:G367" si="458">F366+0.515574984454017</f>
        <v>-0.8239918665100614</v>
      </c>
      <c r="G367" s="7">
        <f t="shared" si="458"/>
        <v>-0.5662043742830507</v>
      </c>
      <c r="H367" s="7"/>
      <c r="I367" s="7"/>
      <c r="J367" s="7"/>
      <c r="K367" s="7"/>
      <c r="L367" s="43"/>
      <c r="M367" s="8"/>
      <c r="N367" s="14">
        <f t="shared" si="426"/>
        <v>0.71729799810748385</v>
      </c>
      <c r="O367" s="14">
        <f t="shared" si="409"/>
        <v>1.4930000000000001</v>
      </c>
      <c r="P367" s="19"/>
      <c r="Q367" s="21"/>
      <c r="R367" s="21"/>
      <c r="S367" s="3"/>
    </row>
    <row r="368" spans="1:19">
      <c r="A368" s="29">
        <v>137491</v>
      </c>
      <c r="B368" s="34">
        <f t="shared" si="406"/>
        <v>-137.49100000000001</v>
      </c>
      <c r="C368" s="32">
        <v>0.55208299999999999</v>
      </c>
      <c r="F368" s="7">
        <f t="shared" ref="F368:G368" si="459">F367+0.515574984454017</f>
        <v>-0.30841688205604445</v>
      </c>
      <c r="G368" s="7">
        <f t="shared" si="459"/>
        <v>-5.0629389829033755E-2</v>
      </c>
      <c r="H368" s="7"/>
      <c r="I368" s="7"/>
      <c r="J368" s="7"/>
      <c r="K368" s="7"/>
      <c r="L368" s="43"/>
      <c r="M368" s="8"/>
      <c r="N368" s="14">
        <f t="shared" si="426"/>
        <v>0.99735503072745879</v>
      </c>
      <c r="O368" s="14">
        <f t="shared" si="409"/>
        <v>1.4930000000000001</v>
      </c>
      <c r="P368" s="19"/>
      <c r="Q368" s="21"/>
      <c r="R368" s="21"/>
      <c r="S368" s="3"/>
    </row>
    <row r="369" spans="1:19">
      <c r="A369" s="29">
        <v>137856</v>
      </c>
      <c r="B369" s="34">
        <f t="shared" si="406"/>
        <v>-137.85599999999999</v>
      </c>
      <c r="C369" s="32">
        <v>0.56954099999999996</v>
      </c>
      <c r="F369" s="7">
        <f t="shared" ref="F369:G369" si="460">F368+0.515574984454017</f>
        <v>0.2071581023979725</v>
      </c>
      <c r="G369" s="7">
        <f t="shared" si="460"/>
        <v>0.46494559462498319</v>
      </c>
      <c r="H369" s="7"/>
      <c r="I369" s="7"/>
      <c r="J369" s="7"/>
      <c r="K369" s="7"/>
      <c r="L369" s="43"/>
      <c r="M369" s="8"/>
      <c r="N369" s="14">
        <f t="shared" si="426"/>
        <v>0.81073856010357082</v>
      </c>
      <c r="O369" s="14">
        <f t="shared" si="409"/>
        <v>1.4930000000000001</v>
      </c>
      <c r="P369" s="19"/>
      <c r="Q369" s="21"/>
      <c r="R369" s="21"/>
      <c r="S369" s="3"/>
    </row>
    <row r="370" spans="1:19">
      <c r="A370" s="29">
        <v>138220</v>
      </c>
      <c r="B370" s="34">
        <f t="shared" si="406"/>
        <v>-138.22</v>
      </c>
      <c r="C370" s="32">
        <v>0.62991799999999998</v>
      </c>
      <c r="F370" s="7">
        <f t="shared" ref="F370:G370" si="461">F369+0.515574984454017</f>
        <v>0.72273308685198945</v>
      </c>
      <c r="G370" s="7">
        <f t="shared" si="461"/>
        <v>0.98052057907900014</v>
      </c>
      <c r="H370" s="7"/>
      <c r="I370" s="7"/>
      <c r="J370" s="7"/>
      <c r="K370" s="7"/>
      <c r="L370" s="43"/>
      <c r="M370" s="8"/>
      <c r="N370" s="14">
        <f t="shared" si="426"/>
        <v>0.24476850685178433</v>
      </c>
      <c r="O370" s="14">
        <f t="shared" si="409"/>
        <v>1.4930000000000001</v>
      </c>
      <c r="P370" s="19"/>
      <c r="Q370" s="21"/>
      <c r="R370" s="21"/>
      <c r="S370" s="3"/>
    </row>
    <row r="371" spans="1:19">
      <c r="A371" s="29">
        <v>138585</v>
      </c>
      <c r="B371" s="34">
        <f t="shared" si="406"/>
        <v>-138.58500000000001</v>
      </c>
      <c r="C371" s="32">
        <v>0.73358199999999996</v>
      </c>
      <c r="F371" s="7"/>
      <c r="G371" s="7"/>
      <c r="H371" s="7"/>
      <c r="I371" s="7"/>
      <c r="J371" s="7"/>
      <c r="K371" s="7"/>
      <c r="L371" s="43"/>
      <c r="M371" s="8"/>
      <c r="N371" s="14"/>
      <c r="O371" s="14"/>
      <c r="P371" s="19"/>
      <c r="Q371" s="21"/>
      <c r="R371" s="21"/>
      <c r="S371" s="3"/>
    </row>
    <row r="372" spans="1:19">
      <c r="A372" s="29">
        <v>138950</v>
      </c>
      <c r="B372" s="34">
        <f t="shared" si="406"/>
        <v>-138.94999999999999</v>
      </c>
      <c r="C372" s="32">
        <v>0.87954200000000005</v>
      </c>
      <c r="F372" s="7"/>
      <c r="G372" s="7"/>
      <c r="H372" s="7"/>
      <c r="I372" s="7"/>
      <c r="J372" s="7"/>
      <c r="K372" s="7"/>
      <c r="L372" s="43"/>
      <c r="M372" s="8"/>
      <c r="N372" s="14"/>
      <c r="O372" s="14"/>
      <c r="P372" s="19"/>
      <c r="Q372" s="21"/>
      <c r="R372" s="21"/>
      <c r="S372" s="3"/>
    </row>
    <row r="373" spans="1:19">
      <c r="A373" s="29">
        <v>139315</v>
      </c>
      <c r="B373" s="34">
        <f t="shared" si="406"/>
        <v>-139.315</v>
      </c>
      <c r="C373" s="32">
        <v>1.0765</v>
      </c>
      <c r="F373" s="7"/>
      <c r="G373" s="7"/>
      <c r="H373" s="7"/>
      <c r="I373" s="7"/>
      <c r="J373" s="7"/>
      <c r="K373" s="7"/>
      <c r="L373" s="43"/>
      <c r="M373" s="8"/>
      <c r="N373" s="14"/>
      <c r="O373" s="14"/>
      <c r="P373" s="19"/>
      <c r="Q373" s="21"/>
      <c r="R373" s="21"/>
      <c r="S373" s="3"/>
    </row>
    <row r="374" spans="1:19">
      <c r="A374" s="29">
        <v>139679</v>
      </c>
      <c r="B374" s="34">
        <f t="shared" si="406"/>
        <v>-139.679</v>
      </c>
      <c r="C374" s="32">
        <v>1.3254999999999999</v>
      </c>
      <c r="F374" s="7"/>
      <c r="G374" s="7"/>
      <c r="H374" s="7"/>
      <c r="I374" s="7"/>
      <c r="J374" s="7"/>
      <c r="K374" s="7"/>
      <c r="L374" s="43"/>
      <c r="M374" s="8"/>
      <c r="N374" s="14"/>
      <c r="O374" s="14"/>
      <c r="P374" s="19"/>
      <c r="Q374" s="21"/>
      <c r="R374" s="21"/>
      <c r="S374" s="3"/>
    </row>
    <row r="375" spans="1:19">
      <c r="A375" s="29">
        <v>140044</v>
      </c>
      <c r="B375" s="34">
        <f t="shared" si="406"/>
        <v>-140.04400000000001</v>
      </c>
      <c r="C375" s="32">
        <v>1.6162000000000001</v>
      </c>
      <c r="F375" s="7"/>
      <c r="G375" s="7"/>
      <c r="H375" s="7"/>
      <c r="I375" s="7"/>
      <c r="J375" s="7"/>
      <c r="K375" s="7"/>
      <c r="L375" s="43"/>
      <c r="M375" s="8"/>
      <c r="N375" s="14"/>
      <c r="O375" s="14"/>
      <c r="P375" s="19"/>
      <c r="Q375" s="21"/>
      <c r="R375" s="21"/>
      <c r="S375" s="3"/>
    </row>
    <row r="376" spans="1:19">
      <c r="A376" s="29">
        <v>140409</v>
      </c>
      <c r="B376" s="34">
        <f t="shared" si="406"/>
        <v>-140.40899999999999</v>
      </c>
      <c r="C376" s="32">
        <v>1.9138999999999999</v>
      </c>
      <c r="F376" s="7"/>
      <c r="G376" s="7"/>
      <c r="H376" s="7"/>
      <c r="I376" s="7"/>
      <c r="J376" s="7"/>
      <c r="K376" s="7"/>
      <c r="L376" s="43"/>
      <c r="M376" s="8"/>
      <c r="N376" s="14"/>
      <c r="O376" s="14"/>
      <c r="P376" s="19"/>
      <c r="Q376" s="21"/>
      <c r="R376" s="21"/>
      <c r="S376" s="3"/>
    </row>
    <row r="377" spans="1:19">
      <c r="A377" s="29">
        <v>140774</v>
      </c>
      <c r="B377" s="34">
        <f t="shared" si="406"/>
        <v>-140.774</v>
      </c>
      <c r="C377" s="32">
        <v>2.1585999999999999</v>
      </c>
      <c r="F377" s="7"/>
      <c r="G377" s="7"/>
      <c r="H377" s="7"/>
      <c r="I377" s="7"/>
      <c r="J377" s="7"/>
      <c r="K377" s="7"/>
      <c r="L377" s="43"/>
      <c r="M377" s="8"/>
      <c r="N377" s="14"/>
      <c r="O377" s="14"/>
      <c r="P377" s="19"/>
      <c r="Q377" s="21"/>
      <c r="R377" s="21"/>
      <c r="S377" s="3"/>
    </row>
    <row r="378" spans="1:19">
      <c r="A378" s="29">
        <v>141138</v>
      </c>
      <c r="B378" s="34">
        <f t="shared" si="406"/>
        <v>-141.13800000000001</v>
      </c>
      <c r="C378" s="32">
        <v>2.2934000000000001</v>
      </c>
      <c r="F378" s="7"/>
      <c r="G378" s="7"/>
      <c r="H378" s="7"/>
      <c r="I378" s="7"/>
      <c r="J378" s="7"/>
      <c r="K378" s="7"/>
      <c r="L378" s="43"/>
      <c r="M378" s="8"/>
      <c r="N378" s="14"/>
      <c r="O378" s="14"/>
      <c r="P378" s="19"/>
      <c r="Q378" s="21"/>
      <c r="R378" s="21"/>
      <c r="S378" s="3"/>
    </row>
    <row r="379" spans="1:19">
      <c r="A379" s="29">
        <v>141503</v>
      </c>
      <c r="B379" s="34">
        <f t="shared" si="406"/>
        <v>-141.50299999999999</v>
      </c>
      <c r="C379" s="32">
        <v>2.3654000000000002</v>
      </c>
      <c r="F379" s="7"/>
      <c r="G379" s="7"/>
      <c r="H379" s="7"/>
      <c r="I379" s="7"/>
      <c r="J379" s="7"/>
      <c r="K379" s="7"/>
      <c r="L379" s="43"/>
      <c r="M379" s="8"/>
      <c r="N379" s="14"/>
      <c r="O379" s="14"/>
      <c r="P379" s="19"/>
      <c r="Q379" s="21"/>
      <c r="R379" s="21"/>
      <c r="S379" s="3"/>
    </row>
    <row r="380" spans="1:19">
      <c r="A380" s="29">
        <v>141868</v>
      </c>
      <c r="B380" s="34">
        <f t="shared" si="406"/>
        <v>-141.86799999999999</v>
      </c>
      <c r="C380" s="32">
        <v>2.4434999999999998</v>
      </c>
      <c r="F380" s="7"/>
      <c r="G380" s="7"/>
      <c r="H380" s="7"/>
      <c r="I380" s="7"/>
      <c r="J380" s="7"/>
      <c r="K380" s="7"/>
      <c r="L380" s="43"/>
      <c r="M380" s="8"/>
      <c r="N380" s="14"/>
      <c r="O380" s="14"/>
      <c r="P380" s="19"/>
      <c r="Q380" s="21"/>
      <c r="R380" s="21"/>
      <c r="S380" s="3"/>
    </row>
    <row r="381" spans="1:19">
      <c r="A381" s="29">
        <v>142232</v>
      </c>
      <c r="B381" s="34">
        <f t="shared" si="406"/>
        <v>-142.232</v>
      </c>
      <c r="C381" s="32">
        <v>2.5979999999999999</v>
      </c>
      <c r="F381" s="7"/>
      <c r="G381" s="7"/>
      <c r="H381" s="7"/>
      <c r="I381" s="7"/>
      <c r="J381" s="7"/>
      <c r="K381" s="7"/>
      <c r="L381" s="43"/>
      <c r="M381" s="8"/>
      <c r="N381" s="14"/>
      <c r="O381" s="14"/>
      <c r="P381" s="19"/>
      <c r="Q381" s="21"/>
      <c r="R381" s="21"/>
      <c r="S381" s="3"/>
    </row>
    <row r="382" spans="1:19">
      <c r="A382" s="29">
        <v>142597</v>
      </c>
      <c r="B382" s="34">
        <f t="shared" si="406"/>
        <v>-142.59700000000001</v>
      </c>
      <c r="C382" s="32">
        <v>2.8506999999999998</v>
      </c>
      <c r="F382" s="7"/>
      <c r="G382" s="7"/>
      <c r="H382" s="7"/>
      <c r="I382" s="7"/>
      <c r="J382" s="7"/>
      <c r="K382" s="7"/>
      <c r="L382" s="43"/>
      <c r="M382" s="8"/>
      <c r="N382" s="14"/>
      <c r="O382" s="14"/>
      <c r="P382" s="19"/>
      <c r="Q382" s="21"/>
      <c r="R382" s="21"/>
      <c r="S382" s="3"/>
    </row>
    <row r="383" spans="1:19">
      <c r="A383" s="29">
        <v>142962</v>
      </c>
      <c r="B383" s="34">
        <f t="shared" si="406"/>
        <v>-142.96199999999999</v>
      </c>
      <c r="C383" s="32">
        <v>3.1642000000000001</v>
      </c>
      <c r="F383" s="7"/>
      <c r="G383" s="7"/>
      <c r="H383" s="7"/>
      <c r="I383" s="7"/>
      <c r="J383" s="7"/>
      <c r="K383" s="7"/>
      <c r="L383" s="43"/>
      <c r="M383" s="8"/>
      <c r="N383" s="14"/>
      <c r="O383" s="14"/>
      <c r="P383" s="19"/>
      <c r="Q383" s="21"/>
      <c r="R383" s="21"/>
      <c r="S383" s="3"/>
    </row>
    <row r="384" spans="1:19">
      <c r="A384" s="29">
        <v>143327</v>
      </c>
      <c r="B384" s="34">
        <f t="shared" si="406"/>
        <v>-143.327</v>
      </c>
      <c r="C384" s="32">
        <v>3.4422000000000001</v>
      </c>
      <c r="F384" s="7"/>
      <c r="G384" s="7"/>
      <c r="H384" s="7"/>
      <c r="I384" s="7"/>
      <c r="J384" s="7"/>
      <c r="K384" s="7"/>
      <c r="L384" s="43"/>
      <c r="M384" s="8"/>
      <c r="N384" s="14"/>
      <c r="O384" s="14"/>
      <c r="P384" s="19"/>
      <c r="Q384" s="21"/>
      <c r="R384" s="21"/>
      <c r="S384" s="3"/>
    </row>
    <row r="385" spans="1:19">
      <c r="A385" s="29">
        <v>143691</v>
      </c>
      <c r="B385" s="34">
        <f t="shared" si="406"/>
        <v>-143.691</v>
      </c>
      <c r="C385" s="32">
        <v>3.5543</v>
      </c>
      <c r="F385" s="7"/>
      <c r="G385" s="7"/>
      <c r="H385" s="7"/>
      <c r="I385" s="7"/>
      <c r="J385" s="7"/>
      <c r="K385" s="7"/>
      <c r="L385" s="43"/>
      <c r="M385" s="8"/>
      <c r="N385" s="14"/>
      <c r="O385" s="14"/>
      <c r="P385" s="19"/>
      <c r="Q385" s="21"/>
      <c r="R385" s="21"/>
      <c r="S385" s="3"/>
    </row>
    <row r="386" spans="1:19">
      <c r="A386" s="29">
        <v>144056</v>
      </c>
      <c r="B386" s="34">
        <f t="shared" si="406"/>
        <v>-144.05600000000001</v>
      </c>
      <c r="C386" s="32">
        <v>3.4922</v>
      </c>
      <c r="F386" s="7"/>
      <c r="G386" s="7"/>
      <c r="H386" s="7"/>
      <c r="I386" s="7"/>
      <c r="J386" s="7"/>
      <c r="K386" s="7"/>
      <c r="L386" s="43"/>
      <c r="M386" s="8"/>
      <c r="N386" s="14"/>
      <c r="O386" s="14"/>
      <c r="P386" s="19"/>
      <c r="Q386" s="21"/>
      <c r="R386" s="21"/>
      <c r="S386" s="3"/>
    </row>
    <row r="387" spans="1:19">
      <c r="A387" s="29">
        <v>144421</v>
      </c>
      <c r="B387" s="34">
        <f t="shared" ref="B387:B450" si="462">-A387/1000</f>
        <v>-144.42099999999999</v>
      </c>
      <c r="C387" s="32">
        <v>3.3963999999999999</v>
      </c>
      <c r="F387" s="7"/>
      <c r="G387" s="7"/>
      <c r="H387" s="7"/>
      <c r="I387" s="7"/>
      <c r="J387" s="7"/>
      <c r="K387" s="7"/>
      <c r="L387" s="43"/>
      <c r="M387" s="8"/>
      <c r="N387" s="14"/>
      <c r="O387" s="14"/>
      <c r="P387" s="19"/>
      <c r="Q387" s="21"/>
      <c r="R387" s="21"/>
      <c r="S387" s="3"/>
    </row>
    <row r="388" spans="1:19">
      <c r="A388" s="29">
        <v>144786</v>
      </c>
      <c r="B388" s="34">
        <f t="shared" si="462"/>
        <v>-144.786</v>
      </c>
      <c r="C388" s="32">
        <v>3.3843000000000001</v>
      </c>
      <c r="F388" s="7"/>
      <c r="G388" s="7"/>
      <c r="H388" s="7"/>
      <c r="I388" s="7"/>
      <c r="J388" s="7"/>
      <c r="K388" s="7"/>
      <c r="L388" s="43"/>
      <c r="M388" s="8"/>
      <c r="N388" s="14"/>
      <c r="O388" s="14"/>
      <c r="P388" s="19"/>
      <c r="Q388" s="21"/>
      <c r="R388" s="21"/>
      <c r="S388" s="3"/>
    </row>
    <row r="389" spans="1:19">
      <c r="A389" s="29">
        <v>145150</v>
      </c>
      <c r="B389" s="34">
        <f t="shared" si="462"/>
        <v>-145.15</v>
      </c>
      <c r="C389" s="32">
        <v>3.5081000000000002</v>
      </c>
      <c r="F389" s="7"/>
      <c r="G389" s="7"/>
      <c r="H389" s="7"/>
      <c r="I389" s="7"/>
      <c r="J389" s="7"/>
      <c r="K389" s="7"/>
      <c r="L389" s="43"/>
      <c r="M389" s="8"/>
      <c r="N389" s="14"/>
      <c r="O389" s="14"/>
      <c r="P389" s="19"/>
      <c r="Q389" s="21"/>
      <c r="R389" s="21"/>
      <c r="S389" s="3"/>
    </row>
    <row r="390" spans="1:19">
      <c r="A390" s="29">
        <v>145515</v>
      </c>
      <c r="B390" s="34">
        <f t="shared" si="462"/>
        <v>-145.51499999999999</v>
      </c>
      <c r="C390" s="32">
        <v>3.7681</v>
      </c>
      <c r="F390" s="7"/>
      <c r="G390" s="7"/>
      <c r="H390" s="7"/>
      <c r="I390" s="7"/>
      <c r="J390" s="7"/>
      <c r="K390" s="7"/>
      <c r="L390" s="43"/>
      <c r="M390" s="8"/>
      <c r="N390" s="14"/>
      <c r="O390" s="14"/>
      <c r="P390" s="19"/>
      <c r="Q390" s="21"/>
      <c r="R390" s="21"/>
      <c r="S390" s="3"/>
    </row>
    <row r="391" spans="1:19">
      <c r="A391" s="29">
        <v>145880</v>
      </c>
      <c r="B391" s="34">
        <f t="shared" si="462"/>
        <v>-145.88</v>
      </c>
      <c r="C391" s="32">
        <v>4.1185999999999998</v>
      </c>
      <c r="F391" s="7"/>
      <c r="G391" s="7"/>
      <c r="H391" s="7"/>
      <c r="I391" s="7"/>
      <c r="J391" s="7"/>
      <c r="K391" s="7"/>
      <c r="L391" s="43"/>
      <c r="M391" s="8"/>
      <c r="N391" s="14"/>
      <c r="O391" s="14"/>
      <c r="P391" s="19"/>
      <c r="Q391" s="21"/>
      <c r="R391" s="21"/>
      <c r="S391" s="3"/>
    </row>
    <row r="392" spans="1:19">
      <c r="A392" s="29">
        <v>146244</v>
      </c>
      <c r="B392" s="34">
        <f t="shared" si="462"/>
        <v>-146.244</v>
      </c>
      <c r="C392" s="32">
        <v>4.4802999999999997</v>
      </c>
      <c r="F392" s="7"/>
      <c r="G392" s="7"/>
      <c r="H392" s="7"/>
      <c r="I392" s="7"/>
      <c r="J392" s="7"/>
      <c r="K392" s="7"/>
      <c r="L392" s="43"/>
      <c r="M392" s="8"/>
      <c r="N392" s="14"/>
      <c r="O392" s="14"/>
      <c r="P392" s="19"/>
      <c r="Q392" s="21"/>
      <c r="R392" s="21"/>
      <c r="S392" s="3"/>
    </row>
    <row r="393" spans="1:19">
      <c r="A393" s="29">
        <v>146609</v>
      </c>
      <c r="B393" s="34">
        <f t="shared" si="462"/>
        <v>-146.60900000000001</v>
      </c>
      <c r="C393" s="32">
        <v>4.7826000000000004</v>
      </c>
      <c r="F393" s="7"/>
      <c r="G393" s="7"/>
      <c r="H393" s="7"/>
      <c r="I393" s="7"/>
      <c r="J393" s="7"/>
      <c r="K393" s="7"/>
      <c r="L393" s="43"/>
      <c r="M393" s="8"/>
      <c r="N393" s="14"/>
      <c r="O393" s="14"/>
      <c r="P393" s="19"/>
      <c r="Q393" s="21"/>
      <c r="R393" s="21"/>
      <c r="S393" s="3"/>
    </row>
    <row r="394" spans="1:19">
      <c r="A394" s="29">
        <v>146974</v>
      </c>
      <c r="B394" s="34">
        <f t="shared" si="462"/>
        <v>-146.97399999999999</v>
      </c>
      <c r="C394" s="32">
        <v>4.9650999999999996</v>
      </c>
      <c r="F394" s="7"/>
      <c r="G394" s="7"/>
      <c r="H394" s="7"/>
      <c r="I394" s="7"/>
      <c r="J394" s="7"/>
      <c r="K394" s="7"/>
      <c r="L394" s="43"/>
      <c r="M394" s="8"/>
      <c r="N394" s="14"/>
      <c r="O394" s="14"/>
      <c r="P394" s="19"/>
      <c r="Q394" s="21"/>
      <c r="R394" s="21"/>
      <c r="S394" s="3"/>
    </row>
    <row r="395" spans="1:19">
      <c r="A395" s="29">
        <v>147339</v>
      </c>
      <c r="B395" s="34">
        <f t="shared" si="462"/>
        <v>-147.339</v>
      </c>
      <c r="C395" s="32">
        <v>5.0548999999999999</v>
      </c>
      <c r="F395" s="7"/>
      <c r="G395" s="7"/>
      <c r="H395" s="7"/>
      <c r="I395" s="7"/>
      <c r="J395" s="7"/>
      <c r="K395" s="7"/>
      <c r="L395" s="43"/>
      <c r="M395" s="8"/>
      <c r="N395" s="14"/>
      <c r="O395" s="14"/>
      <c r="P395" s="19"/>
      <c r="Q395" s="21"/>
      <c r="R395" s="21"/>
      <c r="S395" s="3"/>
    </row>
    <row r="396" spans="1:19">
      <c r="A396" s="29">
        <v>147703</v>
      </c>
      <c r="B396" s="34">
        <f t="shared" si="462"/>
        <v>-147.703</v>
      </c>
      <c r="C396" s="32">
        <v>5.0888</v>
      </c>
      <c r="F396" s="7"/>
      <c r="G396" s="7"/>
      <c r="H396" s="7"/>
      <c r="I396" s="7"/>
      <c r="J396" s="7"/>
      <c r="K396" s="7"/>
      <c r="L396" s="43"/>
      <c r="M396" s="8"/>
      <c r="N396" s="14"/>
      <c r="O396" s="14"/>
      <c r="P396" s="19"/>
      <c r="Q396" s="21"/>
      <c r="R396" s="21"/>
      <c r="S396" s="3"/>
    </row>
    <row r="397" spans="1:19">
      <c r="A397" s="29">
        <v>148068</v>
      </c>
      <c r="B397" s="34">
        <f t="shared" si="462"/>
        <v>-148.06800000000001</v>
      </c>
      <c r="C397" s="32">
        <v>5.0754999999999999</v>
      </c>
      <c r="F397" s="7"/>
      <c r="G397" s="7"/>
      <c r="H397" s="7"/>
      <c r="I397" s="7"/>
      <c r="J397" s="7"/>
      <c r="K397" s="7"/>
      <c r="L397" s="43"/>
      <c r="M397" s="8"/>
      <c r="N397" s="14"/>
      <c r="O397" s="14"/>
      <c r="P397" s="19"/>
      <c r="Q397" s="21"/>
      <c r="R397" s="21"/>
      <c r="S397" s="3"/>
    </row>
    <row r="398" spans="1:19">
      <c r="A398" s="29">
        <v>148433</v>
      </c>
      <c r="B398" s="34">
        <f t="shared" si="462"/>
        <v>-148.43299999999999</v>
      </c>
      <c r="C398" s="32">
        <v>5.0217999999999998</v>
      </c>
      <c r="F398" s="7"/>
      <c r="G398" s="7"/>
      <c r="H398" s="7"/>
      <c r="I398" s="7"/>
      <c r="J398" s="7"/>
      <c r="K398" s="7"/>
      <c r="L398" s="43"/>
      <c r="M398" s="8"/>
      <c r="N398" s="14"/>
      <c r="O398" s="14"/>
      <c r="P398" s="19"/>
      <c r="Q398" s="21"/>
      <c r="R398" s="21"/>
      <c r="S398" s="3"/>
    </row>
    <row r="399" spans="1:19">
      <c r="A399" s="29">
        <v>148798</v>
      </c>
      <c r="B399" s="34">
        <f t="shared" si="462"/>
        <v>-148.798</v>
      </c>
      <c r="C399" s="32">
        <v>4.9798999999999998</v>
      </c>
      <c r="F399" s="7"/>
      <c r="G399" s="7"/>
      <c r="H399" s="7"/>
      <c r="I399" s="7"/>
      <c r="J399" s="7"/>
      <c r="K399" s="7"/>
      <c r="L399" s="43"/>
      <c r="M399" s="8"/>
      <c r="N399" s="14"/>
      <c r="O399" s="14"/>
      <c r="P399" s="19"/>
      <c r="Q399" s="21"/>
      <c r="R399" s="21"/>
      <c r="S399" s="3"/>
    </row>
    <row r="400" spans="1:19">
      <c r="A400" s="29">
        <v>149162</v>
      </c>
      <c r="B400" s="34">
        <f t="shared" si="462"/>
        <v>-149.16200000000001</v>
      </c>
      <c r="C400" s="32">
        <v>5.0345000000000004</v>
      </c>
      <c r="F400" s="7"/>
      <c r="G400" s="7"/>
      <c r="H400" s="7"/>
      <c r="I400" s="7"/>
      <c r="J400" s="7"/>
      <c r="K400" s="7"/>
      <c r="L400" s="43"/>
      <c r="M400" s="8"/>
      <c r="N400" s="14"/>
      <c r="O400" s="14"/>
      <c r="P400" s="19"/>
      <c r="Q400" s="21"/>
      <c r="R400" s="21"/>
      <c r="S400" s="3"/>
    </row>
    <row r="401" spans="1:19">
      <c r="A401" s="29">
        <v>149527</v>
      </c>
      <c r="B401" s="34">
        <f t="shared" si="462"/>
        <v>-149.52699999999999</v>
      </c>
      <c r="C401" s="32">
        <v>5.2343999999999999</v>
      </c>
      <c r="F401" s="7"/>
      <c r="G401" s="7"/>
      <c r="H401" s="7"/>
      <c r="I401" s="7"/>
      <c r="J401" s="7"/>
      <c r="K401" s="7"/>
      <c r="L401" s="43"/>
      <c r="M401" s="8"/>
      <c r="N401" s="14"/>
      <c r="O401" s="14"/>
      <c r="P401" s="19"/>
      <c r="Q401" s="21"/>
      <c r="R401" s="21"/>
      <c r="S401" s="3"/>
    </row>
    <row r="402" spans="1:19">
      <c r="A402" s="29">
        <v>149892</v>
      </c>
      <c r="B402" s="34">
        <f t="shared" si="462"/>
        <v>-149.892</v>
      </c>
      <c r="C402" s="32">
        <v>5.5696000000000003</v>
      </c>
      <c r="F402" s="7"/>
      <c r="G402" s="7"/>
      <c r="H402" s="7"/>
      <c r="I402" s="7"/>
      <c r="J402" s="7"/>
      <c r="K402" s="7"/>
      <c r="L402" s="43"/>
      <c r="M402" s="8"/>
      <c r="N402" s="14"/>
      <c r="O402" s="14"/>
      <c r="P402" s="19"/>
      <c r="Q402" s="21"/>
      <c r="R402" s="21"/>
      <c r="S402" s="3"/>
    </row>
    <row r="403" spans="1:19">
      <c r="A403" s="29">
        <v>150257</v>
      </c>
      <c r="B403" s="34">
        <f t="shared" si="462"/>
        <v>-150.25700000000001</v>
      </c>
      <c r="C403" s="32">
        <v>5.9614000000000003</v>
      </c>
      <c r="F403" s="7"/>
      <c r="G403" s="7"/>
      <c r="H403" s="7"/>
      <c r="I403" s="7"/>
      <c r="J403" s="7"/>
      <c r="K403" s="7"/>
      <c r="L403" s="43"/>
      <c r="M403" s="8"/>
      <c r="N403" s="14"/>
      <c r="O403" s="14"/>
      <c r="P403" s="19"/>
      <c r="Q403" s="21"/>
      <c r="R403" s="21"/>
      <c r="S403" s="3"/>
    </row>
    <row r="404" spans="1:19">
      <c r="A404" s="29">
        <v>150621</v>
      </c>
      <c r="B404" s="34">
        <f t="shared" si="462"/>
        <v>-150.62100000000001</v>
      </c>
      <c r="C404" s="32">
        <v>6.2990000000000004</v>
      </c>
      <c r="F404" s="7"/>
      <c r="G404" s="7"/>
      <c r="H404" s="7"/>
      <c r="I404" s="7"/>
      <c r="J404" s="7"/>
      <c r="K404" s="7"/>
      <c r="L404" s="43"/>
      <c r="M404" s="8"/>
      <c r="N404" s="14"/>
      <c r="O404" s="14"/>
      <c r="P404" s="19"/>
      <c r="Q404" s="21"/>
      <c r="R404" s="21"/>
      <c r="S404" s="3"/>
    </row>
    <row r="405" spans="1:19">
      <c r="A405" s="29">
        <v>150986</v>
      </c>
      <c r="B405" s="34">
        <f t="shared" si="462"/>
        <v>-150.98599999999999</v>
      </c>
      <c r="C405" s="32">
        <v>6.5133999999999999</v>
      </c>
      <c r="F405" s="7"/>
      <c r="G405" s="7"/>
      <c r="H405" s="7"/>
      <c r="I405" s="7"/>
      <c r="J405" s="7"/>
      <c r="K405" s="7"/>
      <c r="L405" s="43"/>
      <c r="M405" s="8"/>
      <c r="N405" s="14"/>
      <c r="O405" s="14"/>
      <c r="P405" s="19"/>
      <c r="Q405" s="21"/>
      <c r="R405" s="21"/>
      <c r="S405" s="3"/>
    </row>
    <row r="406" spans="1:19">
      <c r="A406" s="29">
        <v>151351</v>
      </c>
      <c r="B406" s="34">
        <f t="shared" si="462"/>
        <v>-151.351</v>
      </c>
      <c r="C406" s="32">
        <v>6.6083999999999996</v>
      </c>
      <c r="F406" s="7"/>
      <c r="G406" s="7"/>
      <c r="H406" s="7"/>
      <c r="I406" s="7"/>
      <c r="J406" s="7"/>
      <c r="K406" s="7"/>
      <c r="L406" s="43"/>
      <c r="M406" s="8"/>
      <c r="N406" s="14"/>
      <c r="O406" s="14"/>
      <c r="P406" s="19"/>
      <c r="Q406" s="21"/>
      <c r="R406" s="21"/>
      <c r="S406" s="3"/>
    </row>
    <row r="407" spans="1:19">
      <c r="A407" s="29">
        <v>151715</v>
      </c>
      <c r="B407" s="34">
        <f t="shared" si="462"/>
        <v>-151.715</v>
      </c>
      <c r="C407" s="32">
        <v>6.6215000000000002</v>
      </c>
      <c r="F407" s="7"/>
      <c r="G407" s="7"/>
      <c r="H407" s="7"/>
      <c r="I407" s="7"/>
      <c r="J407" s="7"/>
      <c r="K407" s="7"/>
      <c r="L407" s="43"/>
      <c r="M407" s="8"/>
      <c r="N407" s="14"/>
      <c r="O407" s="14"/>
      <c r="P407" s="19"/>
      <c r="Q407" s="21"/>
      <c r="R407" s="21"/>
      <c r="S407" s="3"/>
    </row>
    <row r="408" spans="1:19">
      <c r="A408" s="29">
        <v>152080</v>
      </c>
      <c r="B408" s="34">
        <f t="shared" si="462"/>
        <v>-152.08000000000001</v>
      </c>
      <c r="C408" s="32">
        <v>6.5884</v>
      </c>
      <c r="F408" s="7"/>
      <c r="G408" s="7"/>
      <c r="H408" s="7"/>
      <c r="I408" s="7"/>
      <c r="J408" s="7"/>
      <c r="K408" s="7"/>
      <c r="L408" s="43"/>
      <c r="M408" s="8"/>
      <c r="N408" s="14"/>
      <c r="O408" s="14"/>
      <c r="P408" s="19"/>
      <c r="Q408" s="21"/>
      <c r="R408" s="21"/>
      <c r="S408" s="3"/>
    </row>
    <row r="409" spans="1:19">
      <c r="A409" s="29">
        <v>152445</v>
      </c>
      <c r="B409" s="34">
        <f t="shared" si="462"/>
        <v>-152.44499999999999</v>
      </c>
      <c r="C409" s="32">
        <v>6.5415999999999999</v>
      </c>
      <c r="F409" s="7"/>
      <c r="G409" s="7"/>
      <c r="H409" s="7"/>
      <c r="I409" s="7"/>
      <c r="J409" s="7"/>
      <c r="K409" s="7"/>
      <c r="L409" s="43"/>
      <c r="M409" s="8"/>
      <c r="N409" s="14"/>
      <c r="O409" s="14"/>
      <c r="P409" s="19"/>
      <c r="Q409" s="21"/>
      <c r="R409" s="21"/>
      <c r="S409" s="3"/>
    </row>
    <row r="410" spans="1:19">
      <c r="A410" s="29">
        <v>152810</v>
      </c>
      <c r="B410" s="34">
        <f t="shared" si="462"/>
        <v>-152.81</v>
      </c>
      <c r="C410" s="32">
        <v>6.5266999999999999</v>
      </c>
      <c r="F410" s="7"/>
      <c r="G410" s="7"/>
      <c r="H410" s="7"/>
      <c r="I410" s="7"/>
      <c r="J410" s="7"/>
      <c r="K410" s="7"/>
      <c r="L410" s="43"/>
      <c r="M410" s="8"/>
      <c r="N410" s="14"/>
      <c r="O410" s="14"/>
      <c r="P410" s="19"/>
      <c r="Q410" s="21"/>
      <c r="R410" s="21"/>
      <c r="S410" s="3"/>
    </row>
    <row r="411" spans="1:19">
      <c r="A411" s="29">
        <v>153174</v>
      </c>
      <c r="B411" s="34">
        <f t="shared" si="462"/>
        <v>-153.17400000000001</v>
      </c>
      <c r="C411" s="32">
        <v>6.5982000000000003</v>
      </c>
      <c r="F411" s="7"/>
      <c r="G411" s="7"/>
      <c r="H411" s="7"/>
      <c r="I411" s="7"/>
      <c r="J411" s="7"/>
      <c r="K411" s="7"/>
      <c r="L411" s="43"/>
      <c r="M411" s="8"/>
      <c r="N411" s="14"/>
      <c r="O411" s="14"/>
      <c r="P411" s="19"/>
      <c r="Q411" s="21"/>
      <c r="R411" s="21"/>
      <c r="S411" s="3"/>
    </row>
    <row r="412" spans="1:19">
      <c r="A412" s="29">
        <v>153539</v>
      </c>
      <c r="B412" s="34">
        <f t="shared" si="462"/>
        <v>-153.53899999999999</v>
      </c>
      <c r="C412" s="32">
        <v>6.7747999999999999</v>
      </c>
      <c r="F412" s="7"/>
      <c r="G412" s="7"/>
      <c r="H412" s="7"/>
      <c r="I412" s="7"/>
      <c r="J412" s="7"/>
      <c r="K412" s="7"/>
      <c r="L412" s="43"/>
      <c r="M412" s="8"/>
      <c r="N412" s="14"/>
      <c r="O412" s="14"/>
      <c r="P412" s="19"/>
      <c r="Q412" s="21"/>
      <c r="R412" s="21"/>
      <c r="S412" s="3"/>
    </row>
    <row r="413" spans="1:19">
      <c r="A413" s="29">
        <v>153904</v>
      </c>
      <c r="B413" s="34">
        <f t="shared" si="462"/>
        <v>-153.904</v>
      </c>
      <c r="C413" s="32">
        <v>6.9966999999999997</v>
      </c>
      <c r="F413" s="7"/>
      <c r="G413" s="7"/>
      <c r="H413" s="7"/>
      <c r="I413" s="7"/>
      <c r="J413" s="7"/>
      <c r="K413" s="7"/>
      <c r="L413" s="43"/>
      <c r="M413" s="8"/>
      <c r="N413" s="14"/>
      <c r="O413" s="14"/>
      <c r="P413" s="19"/>
      <c r="Q413" s="21"/>
      <c r="R413" s="21"/>
      <c r="S413" s="3"/>
    </row>
    <row r="414" spans="1:19">
      <c r="A414" s="29">
        <v>154269</v>
      </c>
      <c r="B414" s="34">
        <f t="shared" si="462"/>
        <v>-154.26900000000001</v>
      </c>
      <c r="C414" s="32">
        <v>7.1595000000000004</v>
      </c>
      <c r="F414" s="7"/>
      <c r="G414" s="7"/>
      <c r="H414" s="7"/>
      <c r="I414" s="7"/>
      <c r="J414" s="7"/>
      <c r="K414" s="7"/>
      <c r="L414" s="43"/>
      <c r="M414" s="8"/>
      <c r="N414" s="14"/>
      <c r="O414" s="14"/>
      <c r="P414" s="19"/>
      <c r="Q414" s="21"/>
      <c r="R414" s="21"/>
      <c r="S414" s="3"/>
    </row>
    <row r="415" spans="1:19">
      <c r="A415" s="29">
        <v>154633</v>
      </c>
      <c r="B415" s="34">
        <f t="shared" si="462"/>
        <v>-154.63300000000001</v>
      </c>
      <c r="C415" s="32">
        <v>7.1666999999999996</v>
      </c>
      <c r="F415" s="7"/>
      <c r="G415" s="7"/>
      <c r="H415" s="7"/>
      <c r="I415" s="7"/>
      <c r="J415" s="7"/>
      <c r="K415" s="7"/>
      <c r="L415" s="43"/>
      <c r="M415" s="8"/>
      <c r="N415" s="14"/>
      <c r="O415" s="14"/>
      <c r="P415" s="19"/>
      <c r="Q415" s="21"/>
      <c r="R415" s="21"/>
      <c r="S415" s="3"/>
    </row>
    <row r="416" spans="1:19">
      <c r="A416" s="29">
        <v>154998</v>
      </c>
      <c r="B416" s="34">
        <f t="shared" si="462"/>
        <v>-154.99799999999999</v>
      </c>
      <c r="C416" s="32">
        <v>6.9802999999999997</v>
      </c>
      <c r="F416" s="7"/>
      <c r="G416" s="7"/>
      <c r="H416" s="7"/>
      <c r="I416" s="7"/>
      <c r="J416" s="7"/>
      <c r="K416" s="7"/>
      <c r="L416" s="43"/>
      <c r="M416" s="8"/>
      <c r="N416" s="14"/>
      <c r="O416" s="14"/>
      <c r="P416" s="19"/>
      <c r="Q416" s="21"/>
      <c r="R416" s="21"/>
      <c r="S416" s="3"/>
    </row>
    <row r="417" spans="1:19">
      <c r="A417" s="29">
        <v>155363</v>
      </c>
      <c r="B417" s="34">
        <f t="shared" si="462"/>
        <v>-155.363</v>
      </c>
      <c r="C417" s="32">
        <v>6.649</v>
      </c>
      <c r="F417" s="7"/>
      <c r="G417" s="7"/>
      <c r="H417" s="7"/>
      <c r="I417" s="7"/>
      <c r="J417" s="7"/>
      <c r="K417" s="7"/>
      <c r="L417" s="43"/>
      <c r="M417" s="8"/>
      <c r="N417" s="14"/>
      <c r="O417" s="14"/>
      <c r="P417" s="19"/>
      <c r="Q417" s="21"/>
      <c r="R417" s="21"/>
      <c r="S417" s="3"/>
    </row>
    <row r="418" spans="1:19">
      <c r="A418" s="29">
        <v>155727</v>
      </c>
      <c r="B418" s="34">
        <f t="shared" si="462"/>
        <v>-155.727</v>
      </c>
      <c r="C418" s="32">
        <v>6.2464000000000004</v>
      </c>
      <c r="F418" s="7"/>
      <c r="G418" s="7"/>
      <c r="H418" s="7"/>
      <c r="I418" s="7"/>
      <c r="J418" s="7"/>
      <c r="K418" s="7"/>
      <c r="L418" s="43"/>
      <c r="M418" s="8"/>
      <c r="N418" s="14"/>
      <c r="O418" s="14"/>
      <c r="P418" s="19"/>
      <c r="Q418" s="21"/>
      <c r="R418" s="21"/>
      <c r="S418" s="3"/>
    </row>
    <row r="419" spans="1:19">
      <c r="A419" s="29">
        <v>156092</v>
      </c>
      <c r="B419" s="34">
        <f t="shared" si="462"/>
        <v>-156.09200000000001</v>
      </c>
      <c r="C419" s="32">
        <v>5.8391999999999999</v>
      </c>
      <c r="F419" s="7"/>
      <c r="G419" s="7"/>
      <c r="H419" s="7"/>
      <c r="I419" s="7"/>
      <c r="J419" s="7"/>
      <c r="K419" s="7"/>
      <c r="L419" s="43"/>
      <c r="M419" s="8"/>
      <c r="N419" s="14"/>
      <c r="O419" s="14"/>
      <c r="P419" s="19"/>
      <c r="Q419" s="21"/>
      <c r="R419" s="21"/>
      <c r="S419" s="3"/>
    </row>
    <row r="420" spans="1:19">
      <c r="A420" s="29">
        <v>156457</v>
      </c>
      <c r="B420" s="34">
        <f t="shared" si="462"/>
        <v>-156.45699999999999</v>
      </c>
      <c r="C420" s="32">
        <v>5.4816000000000003</v>
      </c>
      <c r="F420" s="7"/>
      <c r="G420" s="7"/>
      <c r="H420" s="7"/>
      <c r="I420" s="7"/>
      <c r="J420" s="7"/>
      <c r="K420" s="7"/>
      <c r="L420" s="43"/>
      <c r="M420" s="8"/>
      <c r="N420" s="14"/>
      <c r="O420" s="14"/>
      <c r="P420" s="19"/>
      <c r="Q420" s="21"/>
      <c r="R420" s="21"/>
      <c r="S420" s="3"/>
    </row>
    <row r="421" spans="1:19">
      <c r="A421" s="29">
        <v>156822</v>
      </c>
      <c r="B421" s="34">
        <f t="shared" si="462"/>
        <v>-156.822</v>
      </c>
      <c r="C421" s="32">
        <v>5.2028999999999996</v>
      </c>
      <c r="F421" s="7"/>
      <c r="G421" s="7"/>
      <c r="H421" s="7"/>
      <c r="I421" s="7"/>
      <c r="J421" s="7"/>
      <c r="K421" s="7"/>
      <c r="L421" s="43"/>
      <c r="M421" s="8"/>
      <c r="N421" s="14"/>
      <c r="O421" s="14"/>
      <c r="P421" s="19"/>
      <c r="Q421" s="21"/>
      <c r="R421" s="21"/>
      <c r="S421" s="3"/>
    </row>
    <row r="422" spans="1:19">
      <c r="A422" s="29">
        <v>157186</v>
      </c>
      <c r="B422" s="34">
        <f t="shared" si="462"/>
        <v>-157.18600000000001</v>
      </c>
      <c r="C422" s="32">
        <v>5.0094000000000003</v>
      </c>
      <c r="F422" s="7"/>
      <c r="G422" s="7"/>
      <c r="H422" s="7"/>
      <c r="I422" s="7"/>
      <c r="J422" s="7"/>
      <c r="K422" s="7"/>
      <c r="L422" s="43"/>
      <c r="M422" s="8"/>
      <c r="N422" s="14"/>
      <c r="O422" s="14"/>
      <c r="P422" s="19"/>
      <c r="Q422" s="21"/>
      <c r="R422" s="21"/>
      <c r="S422" s="3"/>
    </row>
    <row r="423" spans="1:19">
      <c r="A423" s="29">
        <v>157551</v>
      </c>
      <c r="B423" s="34">
        <f t="shared" si="462"/>
        <v>-157.55099999999999</v>
      </c>
      <c r="C423" s="32">
        <v>4.8875000000000002</v>
      </c>
      <c r="F423" s="7"/>
      <c r="G423" s="7"/>
      <c r="H423" s="7"/>
      <c r="I423" s="7"/>
      <c r="J423" s="7"/>
      <c r="K423" s="7"/>
      <c r="L423" s="43"/>
      <c r="M423" s="8"/>
      <c r="N423" s="14"/>
      <c r="O423" s="14"/>
      <c r="P423" s="19"/>
      <c r="Q423" s="21"/>
      <c r="R423" s="21"/>
      <c r="S423" s="3"/>
    </row>
    <row r="424" spans="1:19">
      <c r="A424" s="29">
        <v>157916</v>
      </c>
      <c r="B424" s="34">
        <f t="shared" si="462"/>
        <v>-157.916</v>
      </c>
      <c r="C424" s="32">
        <v>4.8071999999999999</v>
      </c>
      <c r="F424" s="7"/>
      <c r="G424" s="7"/>
      <c r="H424" s="7"/>
      <c r="I424" s="7"/>
      <c r="J424" s="7"/>
      <c r="K424" s="7"/>
      <c r="L424" s="43"/>
      <c r="M424" s="8"/>
      <c r="N424" s="14"/>
      <c r="O424" s="14"/>
      <c r="P424" s="19"/>
      <c r="Q424" s="21"/>
      <c r="R424" s="21"/>
      <c r="S424" s="3"/>
    </row>
    <row r="425" spans="1:19">
      <c r="A425" s="29">
        <v>158281</v>
      </c>
      <c r="B425" s="34">
        <f t="shared" si="462"/>
        <v>-158.28100000000001</v>
      </c>
      <c r="C425" s="32">
        <v>4.7160000000000002</v>
      </c>
      <c r="F425" s="7"/>
      <c r="G425" s="7"/>
      <c r="H425" s="7"/>
      <c r="I425" s="7"/>
      <c r="J425" s="7"/>
      <c r="K425" s="7"/>
      <c r="L425" s="43"/>
      <c r="M425" s="8"/>
      <c r="N425" s="14"/>
      <c r="O425" s="14"/>
      <c r="P425" s="19"/>
      <c r="Q425" s="21"/>
      <c r="R425" s="21"/>
      <c r="S425" s="3"/>
    </row>
    <row r="426" spans="1:19">
      <c r="A426" s="29">
        <v>158645</v>
      </c>
      <c r="B426" s="34">
        <f t="shared" si="462"/>
        <v>-158.64500000000001</v>
      </c>
      <c r="C426" s="32">
        <v>4.5407999999999999</v>
      </c>
      <c r="F426" s="7"/>
      <c r="G426" s="7"/>
      <c r="H426" s="7"/>
      <c r="I426" s="7"/>
      <c r="J426" s="7"/>
      <c r="K426" s="7"/>
      <c r="L426" s="43"/>
      <c r="M426" s="8"/>
      <c r="N426" s="14"/>
      <c r="O426" s="14"/>
      <c r="P426" s="19"/>
      <c r="Q426" s="21"/>
      <c r="R426" s="21"/>
      <c r="S426" s="3"/>
    </row>
    <row r="427" spans="1:19">
      <c r="A427" s="29">
        <v>159010</v>
      </c>
      <c r="B427" s="34">
        <f t="shared" si="462"/>
        <v>-159.01</v>
      </c>
      <c r="C427" s="32">
        <v>4.2201000000000004</v>
      </c>
      <c r="F427" s="7"/>
      <c r="G427" s="7"/>
      <c r="H427" s="7"/>
      <c r="I427" s="7"/>
      <c r="J427" s="7"/>
      <c r="K427" s="7"/>
      <c r="L427" s="43"/>
      <c r="M427" s="8"/>
      <c r="N427" s="14"/>
      <c r="O427" s="14"/>
      <c r="P427" s="19"/>
      <c r="Q427" s="21"/>
      <c r="R427" s="21"/>
      <c r="S427" s="3"/>
    </row>
    <row r="428" spans="1:19">
      <c r="A428" s="29">
        <v>159375</v>
      </c>
      <c r="B428" s="34">
        <f t="shared" si="462"/>
        <v>-159.375</v>
      </c>
      <c r="C428" s="32">
        <v>3.7685</v>
      </c>
      <c r="F428" s="7"/>
      <c r="G428" s="7"/>
      <c r="H428" s="7"/>
      <c r="I428" s="7"/>
      <c r="J428" s="7"/>
      <c r="K428" s="7"/>
      <c r="L428" s="43"/>
      <c r="M428" s="8"/>
      <c r="N428" s="14"/>
      <c r="O428" s="14"/>
      <c r="P428" s="19"/>
      <c r="Q428" s="21"/>
      <c r="R428" s="21"/>
      <c r="S428" s="3"/>
    </row>
    <row r="429" spans="1:19">
      <c r="A429" s="29">
        <v>159739</v>
      </c>
      <c r="B429" s="34">
        <f t="shared" si="462"/>
        <v>-159.739</v>
      </c>
      <c r="C429" s="32">
        <v>3.3089</v>
      </c>
      <c r="F429" s="7"/>
      <c r="G429" s="7"/>
      <c r="H429" s="7"/>
      <c r="I429" s="7"/>
      <c r="J429" s="7"/>
      <c r="K429" s="7"/>
      <c r="L429" s="43"/>
      <c r="M429" s="8"/>
      <c r="N429" s="14"/>
      <c r="O429" s="14"/>
      <c r="P429" s="19"/>
      <c r="Q429" s="21"/>
      <c r="R429" s="21"/>
      <c r="S429" s="3"/>
    </row>
    <row r="430" spans="1:19">
      <c r="A430" s="29">
        <v>160104</v>
      </c>
      <c r="B430" s="34">
        <f t="shared" si="462"/>
        <v>-160.10400000000001</v>
      </c>
      <c r="C430" s="32">
        <v>2.9670000000000001</v>
      </c>
      <c r="F430" s="7"/>
      <c r="G430" s="7"/>
      <c r="H430" s="7"/>
      <c r="I430" s="7"/>
      <c r="J430" s="7"/>
      <c r="K430" s="7"/>
      <c r="L430" s="43"/>
      <c r="M430" s="8"/>
      <c r="N430" s="14"/>
      <c r="O430" s="14"/>
      <c r="P430" s="19"/>
      <c r="Q430" s="21"/>
      <c r="R430" s="21"/>
      <c r="S430" s="3"/>
    </row>
    <row r="431" spans="1:19">
      <c r="A431" s="29">
        <v>160469</v>
      </c>
      <c r="B431" s="34">
        <f t="shared" si="462"/>
        <v>-160.46899999999999</v>
      </c>
      <c r="C431" s="32">
        <v>2.8077999999999999</v>
      </c>
      <c r="F431" s="7"/>
      <c r="G431" s="7"/>
      <c r="H431" s="7"/>
      <c r="I431" s="7"/>
      <c r="J431" s="7"/>
      <c r="K431" s="7"/>
      <c r="L431" s="43"/>
      <c r="M431" s="8"/>
      <c r="N431" s="14"/>
      <c r="O431" s="14"/>
      <c r="P431" s="19"/>
      <c r="Q431" s="21"/>
      <c r="R431" s="21"/>
      <c r="S431" s="3"/>
    </row>
    <row r="432" spans="1:19">
      <c r="A432" s="29">
        <v>160834</v>
      </c>
      <c r="B432" s="34">
        <f t="shared" si="462"/>
        <v>-160.834</v>
      </c>
      <c r="C432" s="32">
        <v>2.84</v>
      </c>
      <c r="F432" s="7"/>
      <c r="G432" s="7"/>
      <c r="H432" s="7"/>
      <c r="I432" s="7"/>
      <c r="J432" s="7"/>
      <c r="K432" s="7"/>
      <c r="L432" s="43"/>
      <c r="M432" s="8"/>
      <c r="N432" s="14"/>
      <c r="O432" s="14"/>
      <c r="P432" s="19"/>
      <c r="Q432" s="21"/>
      <c r="R432" s="21"/>
      <c r="S432" s="3"/>
    </row>
    <row r="433" spans="1:19">
      <c r="A433" s="29">
        <v>161198</v>
      </c>
      <c r="B433" s="34">
        <f t="shared" si="462"/>
        <v>-161.19800000000001</v>
      </c>
      <c r="C433" s="32">
        <v>3.0347</v>
      </c>
      <c r="F433" s="7"/>
      <c r="G433" s="7"/>
      <c r="H433" s="7"/>
      <c r="I433" s="7"/>
      <c r="J433" s="7"/>
      <c r="K433" s="7"/>
      <c r="L433" s="43"/>
      <c r="M433" s="8"/>
      <c r="N433" s="14"/>
      <c r="O433" s="14"/>
      <c r="P433" s="19"/>
      <c r="Q433" s="21"/>
      <c r="R433" s="21"/>
      <c r="S433" s="3"/>
    </row>
    <row r="434" spans="1:19">
      <c r="A434" s="29">
        <v>161563</v>
      </c>
      <c r="B434" s="34">
        <f t="shared" si="462"/>
        <v>-161.56299999999999</v>
      </c>
      <c r="C434" s="32">
        <v>3.3380000000000001</v>
      </c>
      <c r="F434" s="7"/>
      <c r="G434" s="7"/>
      <c r="H434" s="7"/>
      <c r="I434" s="7"/>
      <c r="J434" s="7"/>
      <c r="K434" s="7"/>
      <c r="L434" s="43"/>
      <c r="M434" s="8"/>
      <c r="N434" s="14"/>
      <c r="O434" s="14"/>
      <c r="P434" s="19"/>
      <c r="Q434" s="21"/>
      <c r="R434" s="21"/>
      <c r="S434" s="3"/>
    </row>
    <row r="435" spans="1:19">
      <c r="A435" s="29">
        <v>161928</v>
      </c>
      <c r="B435" s="34">
        <f t="shared" si="462"/>
        <v>-161.928</v>
      </c>
      <c r="C435" s="32">
        <v>3.6717</v>
      </c>
      <c r="F435" s="7"/>
      <c r="G435" s="7"/>
      <c r="H435" s="7"/>
      <c r="I435" s="7"/>
      <c r="J435" s="7"/>
      <c r="K435" s="7"/>
      <c r="L435" s="43"/>
      <c r="M435" s="8"/>
      <c r="N435" s="14"/>
      <c r="O435" s="14"/>
      <c r="P435" s="19"/>
      <c r="Q435" s="21"/>
      <c r="R435" s="21"/>
      <c r="S435" s="3"/>
    </row>
    <row r="436" spans="1:19">
      <c r="A436" s="29">
        <v>162293</v>
      </c>
      <c r="B436" s="34">
        <f t="shared" si="462"/>
        <v>-162.29300000000001</v>
      </c>
      <c r="C436" s="32">
        <v>3.9493999999999998</v>
      </c>
      <c r="F436" s="7"/>
      <c r="G436" s="7"/>
      <c r="H436" s="7"/>
      <c r="I436" s="7"/>
      <c r="J436" s="7"/>
      <c r="K436" s="7"/>
      <c r="L436" s="43"/>
      <c r="M436" s="8"/>
      <c r="N436" s="14"/>
      <c r="O436" s="14"/>
      <c r="P436" s="19"/>
      <c r="Q436" s="21"/>
      <c r="R436" s="21"/>
      <c r="S436" s="3"/>
    </row>
    <row r="437" spans="1:19">
      <c r="A437" s="29">
        <v>162657</v>
      </c>
      <c r="B437" s="34">
        <f t="shared" si="462"/>
        <v>-162.65700000000001</v>
      </c>
      <c r="C437" s="32">
        <v>4.1063999999999998</v>
      </c>
      <c r="F437" s="7"/>
      <c r="G437" s="7"/>
      <c r="H437" s="7"/>
      <c r="I437" s="7"/>
      <c r="J437" s="7"/>
      <c r="K437" s="7"/>
      <c r="L437" s="43"/>
      <c r="M437" s="8"/>
      <c r="N437" s="14"/>
      <c r="O437" s="14"/>
      <c r="P437" s="19"/>
      <c r="Q437" s="21"/>
      <c r="R437" s="21"/>
      <c r="S437" s="3"/>
    </row>
    <row r="438" spans="1:19">
      <c r="A438" s="29">
        <v>163022</v>
      </c>
      <c r="B438" s="34">
        <f t="shared" si="462"/>
        <v>-163.02199999999999</v>
      </c>
      <c r="C438" s="32">
        <v>4.1300999999999997</v>
      </c>
      <c r="F438" s="7"/>
      <c r="G438" s="7"/>
      <c r="H438" s="7"/>
      <c r="I438" s="7"/>
      <c r="J438" s="7"/>
      <c r="K438" s="7"/>
      <c r="L438" s="43"/>
      <c r="M438" s="8"/>
      <c r="N438" s="14"/>
      <c r="O438" s="14"/>
      <c r="P438" s="19"/>
      <c r="Q438" s="21"/>
      <c r="R438" s="21"/>
      <c r="S438" s="3"/>
    </row>
    <row r="439" spans="1:19">
      <c r="A439" s="29">
        <v>163387</v>
      </c>
      <c r="B439" s="34">
        <f t="shared" si="462"/>
        <v>-163.387</v>
      </c>
      <c r="C439" s="32">
        <v>4.0522999999999998</v>
      </c>
      <c r="F439" s="7"/>
      <c r="G439" s="7"/>
      <c r="H439" s="7"/>
      <c r="I439" s="7"/>
      <c r="J439" s="7"/>
      <c r="K439" s="7"/>
      <c r="L439" s="43"/>
      <c r="M439" s="8"/>
      <c r="N439" s="14"/>
      <c r="O439" s="14"/>
      <c r="P439" s="19"/>
      <c r="Q439" s="21"/>
      <c r="R439" s="21"/>
      <c r="S439" s="3"/>
    </row>
    <row r="440" spans="1:19">
      <c r="A440" s="29">
        <v>163752</v>
      </c>
      <c r="B440" s="34">
        <f t="shared" si="462"/>
        <v>-163.75200000000001</v>
      </c>
      <c r="C440" s="32">
        <v>3.9287999999999998</v>
      </c>
      <c r="F440" s="7"/>
      <c r="G440" s="7"/>
      <c r="H440" s="7"/>
      <c r="I440" s="7"/>
      <c r="J440" s="7"/>
      <c r="K440" s="7"/>
      <c r="L440" s="43"/>
      <c r="M440" s="8"/>
      <c r="N440" s="14"/>
      <c r="O440" s="14"/>
      <c r="P440" s="19"/>
      <c r="Q440" s="21"/>
      <c r="R440" s="21"/>
      <c r="S440" s="3"/>
    </row>
    <row r="441" spans="1:19">
      <c r="A441" s="29">
        <v>164116</v>
      </c>
      <c r="B441" s="34">
        <f t="shared" si="462"/>
        <v>-164.11600000000001</v>
      </c>
      <c r="C441" s="32">
        <v>3.8216999999999999</v>
      </c>
      <c r="F441" s="7"/>
      <c r="G441" s="7"/>
      <c r="H441" s="7"/>
      <c r="I441" s="7"/>
      <c r="J441" s="7"/>
      <c r="K441" s="7"/>
      <c r="L441" s="43"/>
      <c r="M441" s="8"/>
      <c r="N441" s="14"/>
      <c r="O441" s="14"/>
      <c r="P441" s="19"/>
      <c r="Q441" s="21"/>
      <c r="R441" s="21"/>
      <c r="S441" s="3"/>
    </row>
    <row r="442" spans="1:19">
      <c r="A442" s="29">
        <v>164481</v>
      </c>
      <c r="B442" s="34">
        <f t="shared" si="462"/>
        <v>-164.48099999999999</v>
      </c>
      <c r="C442" s="32">
        <v>3.7881999999999998</v>
      </c>
      <c r="F442" s="7"/>
      <c r="G442" s="7"/>
      <c r="H442" s="7"/>
      <c r="I442" s="7"/>
      <c r="J442" s="7"/>
      <c r="K442" s="7"/>
      <c r="L442" s="43"/>
      <c r="M442" s="8"/>
      <c r="N442" s="14"/>
      <c r="O442" s="14"/>
      <c r="P442" s="19"/>
      <c r="Q442" s="21"/>
      <c r="R442" s="21"/>
      <c r="S442" s="3"/>
    </row>
    <row r="443" spans="1:19">
      <c r="A443" s="29">
        <v>164846</v>
      </c>
      <c r="B443" s="34">
        <f t="shared" si="462"/>
        <v>-164.846</v>
      </c>
      <c r="C443" s="32">
        <v>3.8746999999999998</v>
      </c>
      <c r="F443" s="7"/>
      <c r="G443" s="7"/>
      <c r="H443" s="7"/>
      <c r="I443" s="7"/>
      <c r="J443" s="7"/>
      <c r="K443" s="7"/>
      <c r="L443" s="43"/>
      <c r="M443" s="8"/>
      <c r="N443" s="14"/>
      <c r="O443" s="14"/>
      <c r="P443" s="19"/>
      <c r="Q443" s="21"/>
      <c r="R443" s="21"/>
      <c r="S443" s="3"/>
    </row>
    <row r="444" spans="1:19">
      <c r="A444" s="29">
        <v>165210</v>
      </c>
      <c r="B444" s="34">
        <f t="shared" si="462"/>
        <v>-165.21</v>
      </c>
      <c r="C444" s="32">
        <v>4.1067999999999998</v>
      </c>
      <c r="F444" s="7"/>
      <c r="G444" s="7"/>
      <c r="H444" s="7"/>
      <c r="I444" s="7"/>
      <c r="J444" s="7"/>
      <c r="K444" s="7"/>
      <c r="L444" s="43"/>
      <c r="M444" s="8"/>
      <c r="N444" s="14"/>
      <c r="O444" s="14"/>
      <c r="P444" s="19"/>
      <c r="Q444" s="21"/>
      <c r="R444" s="21"/>
      <c r="S444" s="3"/>
    </row>
    <row r="445" spans="1:19">
      <c r="A445" s="29">
        <v>165575</v>
      </c>
      <c r="B445" s="34">
        <f t="shared" si="462"/>
        <v>-165.57499999999999</v>
      </c>
      <c r="C445" s="32">
        <v>4.4870000000000001</v>
      </c>
      <c r="F445" s="7"/>
      <c r="G445" s="7"/>
      <c r="H445" s="7"/>
      <c r="I445" s="7"/>
      <c r="J445" s="7"/>
      <c r="K445" s="7"/>
      <c r="L445" s="43"/>
      <c r="M445" s="8"/>
      <c r="N445" s="14"/>
      <c r="O445" s="14"/>
      <c r="P445" s="19"/>
      <c r="Q445" s="21"/>
      <c r="R445" s="21"/>
      <c r="S445" s="3"/>
    </row>
    <row r="446" spans="1:19">
      <c r="A446" s="29">
        <v>165940</v>
      </c>
      <c r="B446" s="34">
        <f t="shared" si="462"/>
        <v>-165.94</v>
      </c>
      <c r="C446" s="32">
        <v>4.9798999999999998</v>
      </c>
      <c r="F446" s="7"/>
      <c r="G446" s="7"/>
      <c r="H446" s="7"/>
      <c r="I446" s="7"/>
      <c r="J446" s="7"/>
      <c r="K446" s="7"/>
      <c r="L446" s="43"/>
      <c r="M446" s="8"/>
      <c r="N446" s="14"/>
      <c r="O446" s="14"/>
      <c r="P446" s="19"/>
      <c r="Q446" s="21"/>
      <c r="R446" s="21"/>
      <c r="S446" s="3"/>
    </row>
    <row r="447" spans="1:19">
      <c r="A447" s="29">
        <v>166305</v>
      </c>
      <c r="B447" s="34">
        <f t="shared" si="462"/>
        <v>-166.30500000000001</v>
      </c>
      <c r="C447" s="32">
        <v>5.5064000000000002</v>
      </c>
      <c r="F447" s="7"/>
      <c r="G447" s="7"/>
      <c r="H447" s="7"/>
      <c r="I447" s="7"/>
      <c r="J447" s="7"/>
      <c r="K447" s="7"/>
      <c r="L447" s="43"/>
      <c r="M447" s="8"/>
      <c r="N447" s="14"/>
      <c r="O447" s="14"/>
      <c r="P447" s="19"/>
      <c r="Q447" s="21"/>
      <c r="R447" s="21"/>
      <c r="S447" s="3"/>
    </row>
    <row r="448" spans="1:19">
      <c r="A448" s="29">
        <v>166669</v>
      </c>
      <c r="B448" s="34">
        <f t="shared" si="462"/>
        <v>-166.66900000000001</v>
      </c>
      <c r="C448" s="32">
        <v>5.9725000000000001</v>
      </c>
      <c r="F448" s="7"/>
      <c r="G448" s="7"/>
      <c r="H448" s="7"/>
      <c r="I448" s="7"/>
      <c r="J448" s="7"/>
      <c r="K448" s="7"/>
      <c r="L448" s="43"/>
      <c r="M448" s="8"/>
      <c r="N448" s="14"/>
      <c r="O448" s="14"/>
      <c r="P448" s="19"/>
      <c r="Q448" s="21"/>
      <c r="R448" s="21"/>
      <c r="S448" s="3"/>
    </row>
    <row r="449" spans="1:19">
      <c r="A449" s="29">
        <v>167034</v>
      </c>
      <c r="B449" s="34">
        <f t="shared" si="462"/>
        <v>-167.03399999999999</v>
      </c>
      <c r="C449" s="32">
        <v>6.3170999999999999</v>
      </c>
      <c r="F449" s="7"/>
      <c r="G449" s="7"/>
      <c r="H449" s="7"/>
      <c r="I449" s="7"/>
      <c r="J449" s="7"/>
      <c r="K449" s="7"/>
      <c r="L449" s="43"/>
      <c r="M449" s="8"/>
      <c r="N449" s="14"/>
      <c r="O449" s="14"/>
      <c r="P449" s="19"/>
      <c r="Q449" s="21"/>
      <c r="R449" s="21"/>
      <c r="S449" s="3"/>
    </row>
    <row r="450" spans="1:19">
      <c r="A450" s="29">
        <v>167399</v>
      </c>
      <c r="B450" s="34">
        <f t="shared" si="462"/>
        <v>-167.399</v>
      </c>
      <c r="C450" s="32">
        <v>6.5518999999999998</v>
      </c>
      <c r="F450" s="7"/>
      <c r="G450" s="7"/>
      <c r="H450" s="7"/>
      <c r="I450" s="7"/>
      <c r="J450" s="7"/>
      <c r="K450" s="7"/>
      <c r="L450" s="43"/>
      <c r="M450" s="8"/>
      <c r="N450" s="14"/>
      <c r="O450" s="14"/>
      <c r="P450" s="19"/>
      <c r="Q450" s="21"/>
      <c r="R450" s="21"/>
      <c r="S450" s="3"/>
    </row>
    <row r="451" spans="1:19">
      <c r="A451" s="29">
        <v>167764</v>
      </c>
      <c r="B451" s="34">
        <f t="shared" ref="B451:B501" si="463">-A451/1000</f>
        <v>-167.76400000000001</v>
      </c>
      <c r="C451" s="32">
        <v>6.7972000000000001</v>
      </c>
      <c r="F451" s="7"/>
      <c r="G451" s="7"/>
      <c r="H451" s="7"/>
      <c r="I451" s="7"/>
      <c r="J451" s="7"/>
      <c r="K451" s="7"/>
      <c r="L451" s="43"/>
      <c r="M451" s="8"/>
      <c r="N451" s="14"/>
      <c r="O451" s="14"/>
      <c r="P451" s="19"/>
      <c r="Q451" s="21"/>
      <c r="R451" s="21"/>
      <c r="S451" s="3"/>
    </row>
    <row r="452" spans="1:19">
      <c r="A452" s="29">
        <v>168128</v>
      </c>
      <c r="B452" s="34">
        <f t="shared" si="463"/>
        <v>-168.12799999999999</v>
      </c>
      <c r="C452" s="32">
        <v>7.2157999999999998</v>
      </c>
      <c r="F452" s="7"/>
      <c r="G452" s="7"/>
      <c r="H452" s="7"/>
      <c r="I452" s="7"/>
      <c r="J452" s="7"/>
      <c r="K452" s="7"/>
      <c r="L452" s="43"/>
      <c r="M452" s="8"/>
      <c r="N452" s="14"/>
      <c r="O452" s="14"/>
      <c r="P452" s="19"/>
      <c r="Q452" s="21"/>
      <c r="R452" s="21"/>
      <c r="S452" s="3"/>
    </row>
    <row r="453" spans="1:19">
      <c r="A453" s="29">
        <v>168493</v>
      </c>
      <c r="B453" s="34">
        <f t="shared" si="463"/>
        <v>-168.49299999999999</v>
      </c>
      <c r="C453" s="32">
        <v>7.9024999999999999</v>
      </c>
      <c r="F453" s="7"/>
      <c r="G453" s="7"/>
      <c r="H453" s="7"/>
      <c r="I453" s="7"/>
      <c r="J453" s="7"/>
      <c r="K453" s="7"/>
      <c r="L453" s="43"/>
      <c r="M453" s="8"/>
      <c r="N453" s="14"/>
      <c r="O453" s="14"/>
      <c r="P453" s="19"/>
      <c r="Q453" s="21"/>
      <c r="R453" s="21"/>
      <c r="S453" s="3"/>
    </row>
    <row r="454" spans="1:19">
      <c r="A454" s="29">
        <v>168858</v>
      </c>
      <c r="B454" s="34">
        <f t="shared" si="463"/>
        <v>-168.858</v>
      </c>
      <c r="C454" s="32">
        <v>8.8125</v>
      </c>
      <c r="F454" s="7"/>
      <c r="G454" s="7"/>
      <c r="H454" s="7"/>
      <c r="I454" s="7"/>
      <c r="J454" s="7"/>
      <c r="K454" s="7"/>
      <c r="L454" s="43"/>
      <c r="M454" s="8"/>
      <c r="N454" s="14"/>
      <c r="O454" s="14"/>
      <c r="P454" s="19"/>
      <c r="Q454" s="21"/>
      <c r="R454" s="21"/>
      <c r="S454" s="3"/>
    </row>
    <row r="455" spans="1:19">
      <c r="A455" s="29">
        <v>169222</v>
      </c>
      <c r="B455" s="34">
        <f t="shared" si="463"/>
        <v>-169.22200000000001</v>
      </c>
      <c r="C455" s="32">
        <v>9.8078000000000003</v>
      </c>
      <c r="F455" s="7"/>
      <c r="G455" s="7"/>
      <c r="H455" s="7"/>
      <c r="I455" s="7"/>
      <c r="J455" s="7"/>
      <c r="K455" s="7"/>
      <c r="L455" s="43"/>
      <c r="M455" s="8"/>
      <c r="N455" s="14"/>
      <c r="O455" s="14"/>
      <c r="P455" s="19"/>
      <c r="Q455" s="21"/>
      <c r="R455" s="21"/>
      <c r="S455" s="3"/>
    </row>
    <row r="456" spans="1:19">
      <c r="A456" s="29">
        <v>169587</v>
      </c>
      <c r="B456" s="34">
        <f t="shared" si="463"/>
        <v>-169.58699999999999</v>
      </c>
      <c r="C456" s="32">
        <v>10.7303</v>
      </c>
      <c r="F456" s="7"/>
      <c r="G456" s="7"/>
      <c r="H456" s="7"/>
      <c r="I456" s="7"/>
      <c r="J456" s="7"/>
      <c r="K456" s="7"/>
      <c r="L456" s="43"/>
      <c r="M456" s="8"/>
      <c r="N456" s="14"/>
      <c r="O456" s="14"/>
      <c r="P456" s="19"/>
      <c r="Q456" s="21"/>
      <c r="R456" s="21"/>
      <c r="S456" s="3"/>
    </row>
    <row r="457" spans="1:19">
      <c r="A457" s="29">
        <v>169952</v>
      </c>
      <c r="B457" s="34">
        <f t="shared" si="463"/>
        <v>-169.952</v>
      </c>
      <c r="C457" s="32">
        <v>11.4383</v>
      </c>
      <c r="F457" s="7"/>
      <c r="G457" s="7"/>
      <c r="H457" s="7"/>
      <c r="I457" s="7"/>
      <c r="J457" s="7"/>
      <c r="K457" s="7"/>
      <c r="L457" s="43"/>
      <c r="M457" s="8"/>
      <c r="N457" s="14"/>
      <c r="O457" s="14"/>
      <c r="P457" s="19"/>
      <c r="Q457" s="21"/>
      <c r="R457" s="21"/>
      <c r="S457" s="3"/>
    </row>
    <row r="458" spans="1:19">
      <c r="A458" s="29">
        <v>170317</v>
      </c>
      <c r="B458" s="34">
        <f t="shared" si="463"/>
        <v>-170.31700000000001</v>
      </c>
      <c r="C458" s="32">
        <v>11.8436</v>
      </c>
      <c r="F458" s="7"/>
      <c r="G458" s="7"/>
      <c r="H458" s="7"/>
      <c r="I458" s="7"/>
      <c r="J458" s="7"/>
      <c r="K458" s="7"/>
      <c r="L458" s="43"/>
      <c r="M458" s="8"/>
      <c r="N458" s="14"/>
      <c r="O458" s="14"/>
      <c r="P458" s="19"/>
      <c r="Q458" s="21"/>
      <c r="R458" s="21"/>
      <c r="S458" s="3"/>
    </row>
    <row r="459" spans="1:19">
      <c r="A459" s="29">
        <v>170681</v>
      </c>
      <c r="B459" s="34">
        <f t="shared" si="463"/>
        <v>-170.68100000000001</v>
      </c>
      <c r="C459" s="32">
        <v>11.904299999999999</v>
      </c>
      <c r="F459" s="7"/>
      <c r="G459" s="7"/>
      <c r="H459" s="7"/>
      <c r="I459" s="7"/>
      <c r="J459" s="7"/>
      <c r="K459" s="7"/>
      <c r="L459" s="43"/>
      <c r="M459" s="8"/>
      <c r="N459" s="14"/>
      <c r="O459" s="14"/>
      <c r="P459" s="19"/>
      <c r="Q459" s="21"/>
      <c r="R459" s="21"/>
      <c r="S459" s="3"/>
    </row>
    <row r="460" spans="1:19">
      <c r="A460" s="29">
        <v>171046</v>
      </c>
      <c r="B460" s="34">
        <f t="shared" si="463"/>
        <v>-171.04599999999999</v>
      </c>
      <c r="C460" s="32">
        <v>11.625500000000001</v>
      </c>
      <c r="F460" s="7"/>
      <c r="G460" s="7"/>
      <c r="H460" s="7"/>
      <c r="I460" s="7"/>
      <c r="J460" s="7"/>
      <c r="K460" s="7"/>
      <c r="L460" s="43"/>
      <c r="M460" s="8"/>
      <c r="N460" s="14"/>
      <c r="O460" s="14"/>
      <c r="P460" s="19"/>
      <c r="Q460" s="21"/>
      <c r="R460" s="21"/>
      <c r="S460" s="3"/>
    </row>
    <row r="461" spans="1:19">
      <c r="A461" s="29">
        <v>171411</v>
      </c>
      <c r="B461" s="34">
        <f t="shared" si="463"/>
        <v>-171.411</v>
      </c>
      <c r="C461" s="32">
        <v>11.0684</v>
      </c>
      <c r="F461" s="7"/>
      <c r="G461" s="7"/>
      <c r="H461" s="7"/>
      <c r="I461" s="7"/>
      <c r="J461" s="7"/>
      <c r="K461" s="7"/>
      <c r="L461" s="43"/>
      <c r="M461" s="8"/>
      <c r="N461" s="14"/>
      <c r="O461" s="14"/>
      <c r="P461" s="19"/>
      <c r="Q461" s="21"/>
      <c r="R461" s="21"/>
      <c r="S461" s="3"/>
    </row>
    <row r="462" spans="1:19">
      <c r="A462" s="29">
        <v>171776</v>
      </c>
      <c r="B462" s="34">
        <f t="shared" si="463"/>
        <v>-171.77600000000001</v>
      </c>
      <c r="C462" s="32">
        <v>10.340999999999999</v>
      </c>
      <c r="F462" s="7"/>
      <c r="G462" s="7"/>
      <c r="H462" s="7"/>
      <c r="I462" s="7"/>
      <c r="J462" s="7"/>
      <c r="K462" s="7"/>
      <c r="L462" s="43"/>
      <c r="M462" s="8"/>
      <c r="N462" s="14"/>
      <c r="O462" s="14"/>
      <c r="P462" s="19"/>
      <c r="Q462" s="21"/>
      <c r="R462" s="21"/>
      <c r="S462" s="3"/>
    </row>
    <row r="463" spans="1:19">
      <c r="A463" s="29">
        <v>172140</v>
      </c>
      <c r="B463" s="34">
        <f t="shared" si="463"/>
        <v>-172.14</v>
      </c>
      <c r="C463" s="32">
        <v>9.5662000000000003</v>
      </c>
      <c r="F463" s="7"/>
      <c r="G463" s="7"/>
      <c r="H463" s="7"/>
      <c r="I463" s="7"/>
      <c r="J463" s="7"/>
      <c r="K463" s="7"/>
      <c r="L463" s="43"/>
      <c r="M463" s="8"/>
      <c r="N463" s="14"/>
      <c r="O463" s="14"/>
      <c r="P463" s="19"/>
      <c r="Q463" s="21"/>
      <c r="R463" s="21"/>
      <c r="S463" s="3"/>
    </row>
    <row r="464" spans="1:19">
      <c r="A464" s="29">
        <v>172505</v>
      </c>
      <c r="B464" s="34">
        <f t="shared" si="463"/>
        <v>-172.505</v>
      </c>
      <c r="C464" s="32">
        <v>8.8401999999999994</v>
      </c>
      <c r="F464" s="7"/>
      <c r="G464" s="7"/>
      <c r="H464" s="7"/>
      <c r="I464" s="7"/>
      <c r="J464" s="7"/>
      <c r="K464" s="7"/>
      <c r="L464" s="43"/>
      <c r="M464" s="8"/>
      <c r="N464" s="14"/>
      <c r="O464" s="14"/>
      <c r="P464" s="19"/>
      <c r="Q464" s="21"/>
      <c r="R464" s="21"/>
      <c r="S464" s="3"/>
    </row>
    <row r="465" spans="1:19">
      <c r="A465" s="29">
        <v>172870</v>
      </c>
      <c r="B465" s="34">
        <f t="shared" si="463"/>
        <v>-172.87</v>
      </c>
      <c r="C465" s="32">
        <v>8.2177000000000007</v>
      </c>
      <c r="F465" s="7"/>
      <c r="G465" s="7"/>
      <c r="H465" s="7"/>
      <c r="I465" s="7"/>
      <c r="J465" s="7"/>
      <c r="K465" s="7"/>
      <c r="L465" s="43"/>
      <c r="M465" s="8"/>
      <c r="N465" s="14"/>
      <c r="O465" s="14"/>
      <c r="P465" s="19"/>
      <c r="Q465" s="21"/>
      <c r="R465" s="21"/>
      <c r="S465" s="3"/>
    </row>
    <row r="466" spans="1:19">
      <c r="A466" s="29">
        <v>173234</v>
      </c>
      <c r="B466" s="34">
        <f t="shared" si="463"/>
        <v>-173.23400000000001</v>
      </c>
      <c r="C466" s="32">
        <v>7.6910999999999996</v>
      </c>
      <c r="F466" s="7"/>
      <c r="G466" s="7"/>
      <c r="H466" s="7"/>
      <c r="I466" s="7"/>
      <c r="J466" s="7"/>
      <c r="K466" s="7"/>
      <c r="L466" s="43"/>
      <c r="M466" s="8"/>
      <c r="N466" s="14"/>
      <c r="O466" s="14"/>
      <c r="P466" s="19"/>
      <c r="Q466" s="21"/>
      <c r="R466" s="21"/>
      <c r="S466" s="3"/>
    </row>
    <row r="467" spans="1:19">
      <c r="A467" s="29">
        <v>173599</v>
      </c>
      <c r="B467" s="34">
        <f t="shared" si="463"/>
        <v>-173.59899999999999</v>
      </c>
      <c r="C467" s="32">
        <v>7.2115999999999998</v>
      </c>
      <c r="F467" s="7"/>
      <c r="G467" s="7"/>
      <c r="H467" s="7"/>
      <c r="I467" s="7"/>
      <c r="J467" s="7"/>
      <c r="K467" s="7"/>
      <c r="L467" s="43"/>
      <c r="M467" s="8"/>
      <c r="N467" s="14"/>
      <c r="O467" s="14"/>
      <c r="P467" s="19"/>
      <c r="Q467" s="21"/>
      <c r="R467" s="21"/>
      <c r="S467" s="3"/>
    </row>
    <row r="468" spans="1:19">
      <c r="A468" s="29">
        <v>173964</v>
      </c>
      <c r="B468" s="34">
        <f t="shared" si="463"/>
        <v>-173.964</v>
      </c>
      <c r="C468" s="32">
        <v>6.7283999999999997</v>
      </c>
      <c r="F468" s="7"/>
      <c r="G468" s="7"/>
      <c r="H468" s="7"/>
      <c r="I468" s="7"/>
      <c r="J468" s="7"/>
      <c r="K468" s="7"/>
      <c r="L468" s="43"/>
      <c r="M468" s="8"/>
      <c r="N468" s="14"/>
      <c r="O468" s="14"/>
      <c r="P468" s="19"/>
      <c r="Q468" s="21"/>
      <c r="R468" s="21"/>
      <c r="S468" s="3"/>
    </row>
    <row r="469" spans="1:19">
      <c r="A469" s="29">
        <v>174329</v>
      </c>
      <c r="B469" s="34">
        <f t="shared" si="463"/>
        <v>-174.32900000000001</v>
      </c>
      <c r="C469" s="32">
        <v>6.2074999999999996</v>
      </c>
      <c r="F469" s="7"/>
      <c r="G469" s="7"/>
      <c r="H469" s="7"/>
      <c r="I469" s="7"/>
      <c r="J469" s="7"/>
      <c r="K469" s="7"/>
      <c r="L469" s="43"/>
      <c r="M469" s="8"/>
      <c r="N469" s="14"/>
      <c r="O469" s="14"/>
      <c r="P469" s="19"/>
      <c r="Q469" s="21"/>
      <c r="R469" s="21"/>
      <c r="S469" s="3"/>
    </row>
    <row r="470" spans="1:19">
      <c r="A470" s="29">
        <v>174693</v>
      </c>
      <c r="B470" s="34">
        <f t="shared" si="463"/>
        <v>-174.69300000000001</v>
      </c>
      <c r="C470" s="32">
        <v>5.6436999999999999</v>
      </c>
      <c r="F470" s="7"/>
      <c r="G470" s="7"/>
      <c r="H470" s="7"/>
      <c r="I470" s="7"/>
      <c r="J470" s="7"/>
      <c r="K470" s="7"/>
      <c r="L470" s="43"/>
      <c r="M470" s="8"/>
      <c r="N470" s="14"/>
      <c r="O470" s="14"/>
      <c r="P470" s="19"/>
      <c r="Q470" s="21"/>
      <c r="R470" s="21"/>
      <c r="S470" s="3"/>
    </row>
    <row r="471" spans="1:19">
      <c r="A471" s="29">
        <v>175058</v>
      </c>
      <c r="B471" s="34">
        <f t="shared" si="463"/>
        <v>-175.05799999999999</v>
      </c>
      <c r="C471" s="32">
        <v>5.0475000000000003</v>
      </c>
      <c r="F471" s="7"/>
      <c r="G471" s="7"/>
      <c r="H471" s="7"/>
      <c r="I471" s="7"/>
      <c r="J471" s="7"/>
      <c r="K471" s="7"/>
      <c r="L471" s="43"/>
      <c r="M471" s="8"/>
      <c r="N471" s="14"/>
      <c r="O471" s="14"/>
      <c r="P471" s="19"/>
      <c r="Q471" s="21"/>
      <c r="R471" s="21"/>
      <c r="S471" s="3"/>
    </row>
    <row r="472" spans="1:19">
      <c r="A472" s="29">
        <v>175423</v>
      </c>
      <c r="B472" s="34">
        <f t="shared" si="463"/>
        <v>-175.423</v>
      </c>
      <c r="C472" s="32">
        <v>4.4459999999999997</v>
      </c>
      <c r="F472" s="7"/>
      <c r="G472" s="7"/>
      <c r="H472" s="7"/>
      <c r="I472" s="7"/>
      <c r="J472" s="7"/>
      <c r="K472" s="7"/>
      <c r="L472" s="43"/>
      <c r="M472" s="8"/>
      <c r="N472" s="14"/>
      <c r="O472" s="14"/>
      <c r="P472" s="19"/>
      <c r="Q472" s="21"/>
      <c r="R472" s="21"/>
      <c r="S472" s="3"/>
    </row>
    <row r="473" spans="1:19">
      <c r="A473" s="29">
        <v>175788</v>
      </c>
      <c r="B473" s="34">
        <f t="shared" si="463"/>
        <v>-175.78800000000001</v>
      </c>
      <c r="C473" s="32">
        <v>3.8706</v>
      </c>
      <c r="F473" s="7"/>
      <c r="G473" s="7"/>
      <c r="H473" s="7"/>
      <c r="I473" s="7"/>
      <c r="J473" s="7"/>
      <c r="K473" s="7"/>
      <c r="L473" s="43"/>
      <c r="M473" s="8"/>
      <c r="N473" s="14"/>
      <c r="O473" s="14"/>
      <c r="P473" s="19"/>
      <c r="Q473" s="21"/>
      <c r="R473" s="21"/>
      <c r="S473" s="3"/>
    </row>
    <row r="474" spans="1:19">
      <c r="A474" s="29">
        <v>176152</v>
      </c>
      <c r="B474" s="34">
        <f t="shared" si="463"/>
        <v>-176.15199999999999</v>
      </c>
      <c r="C474" s="32">
        <v>3.3559999999999999</v>
      </c>
      <c r="F474" s="7"/>
      <c r="G474" s="7"/>
      <c r="H474" s="7"/>
      <c r="I474" s="7"/>
      <c r="J474" s="7"/>
      <c r="K474" s="7"/>
      <c r="L474" s="43"/>
      <c r="M474" s="8"/>
      <c r="N474" s="14"/>
      <c r="O474" s="14"/>
      <c r="P474" s="19"/>
      <c r="Q474" s="21"/>
      <c r="R474" s="21"/>
      <c r="S474" s="3"/>
    </row>
    <row r="475" spans="1:19">
      <c r="A475" s="29">
        <v>176517</v>
      </c>
      <c r="B475" s="34">
        <f t="shared" si="463"/>
        <v>-176.517</v>
      </c>
      <c r="C475" s="32">
        <v>2.9344999999999999</v>
      </c>
      <c r="F475" s="7"/>
      <c r="G475" s="7"/>
      <c r="H475" s="7"/>
      <c r="I475" s="7"/>
      <c r="J475" s="7"/>
      <c r="K475" s="7"/>
      <c r="L475" s="43"/>
      <c r="M475" s="8"/>
      <c r="N475" s="14"/>
      <c r="O475" s="14"/>
      <c r="P475" s="19"/>
      <c r="Q475" s="21"/>
      <c r="R475" s="21"/>
      <c r="S475" s="3"/>
    </row>
    <row r="476" spans="1:19">
      <c r="A476" s="29">
        <v>176882</v>
      </c>
      <c r="B476" s="34">
        <f t="shared" si="463"/>
        <v>-176.88200000000001</v>
      </c>
      <c r="C476" s="32">
        <v>2.6425000000000001</v>
      </c>
      <c r="F476" s="7"/>
      <c r="G476" s="7"/>
      <c r="H476" s="7"/>
      <c r="I476" s="7"/>
      <c r="J476" s="7"/>
      <c r="K476" s="7"/>
      <c r="L476" s="43"/>
      <c r="M476" s="8"/>
      <c r="N476" s="14"/>
      <c r="O476" s="14"/>
      <c r="P476" s="19"/>
      <c r="Q476" s="21"/>
      <c r="R476" s="21"/>
      <c r="S476" s="3"/>
    </row>
    <row r="477" spans="1:19">
      <c r="A477" s="29">
        <v>177247</v>
      </c>
      <c r="B477" s="34">
        <f t="shared" si="463"/>
        <v>-177.24700000000001</v>
      </c>
      <c r="C477" s="32">
        <v>2.508</v>
      </c>
      <c r="F477" s="7"/>
      <c r="G477" s="7"/>
      <c r="H477" s="7"/>
      <c r="I477" s="7"/>
      <c r="J477" s="7"/>
      <c r="K477" s="7"/>
      <c r="L477" s="43"/>
      <c r="M477" s="8"/>
      <c r="N477" s="14"/>
      <c r="O477" s="14"/>
      <c r="P477" s="19"/>
      <c r="Q477" s="21"/>
      <c r="R477" s="21"/>
      <c r="S477" s="3"/>
    </row>
    <row r="478" spans="1:19">
      <c r="A478" s="29">
        <v>177611</v>
      </c>
      <c r="B478" s="34">
        <f t="shared" si="463"/>
        <v>-177.61099999999999</v>
      </c>
      <c r="C478" s="32">
        <v>2.544</v>
      </c>
      <c r="F478" s="7"/>
      <c r="G478" s="7"/>
      <c r="H478" s="7"/>
      <c r="I478" s="7"/>
      <c r="J478" s="7"/>
      <c r="K478" s="7"/>
      <c r="L478" s="43"/>
      <c r="M478" s="8"/>
      <c r="N478" s="14"/>
      <c r="O478" s="14"/>
      <c r="P478" s="19"/>
      <c r="Q478" s="21"/>
      <c r="R478" s="21"/>
      <c r="S478" s="3"/>
    </row>
    <row r="479" spans="1:19">
      <c r="A479" s="29">
        <v>177976</v>
      </c>
      <c r="B479" s="34">
        <f t="shared" si="463"/>
        <v>-177.976</v>
      </c>
      <c r="C479" s="32">
        <v>2.7526000000000002</v>
      </c>
      <c r="F479" s="7"/>
      <c r="G479" s="7"/>
      <c r="H479" s="7"/>
      <c r="I479" s="7"/>
      <c r="J479" s="7"/>
      <c r="K479" s="7"/>
      <c r="L479" s="43"/>
      <c r="M479" s="8"/>
      <c r="N479" s="14"/>
      <c r="O479" s="14"/>
      <c r="P479" s="19"/>
      <c r="Q479" s="21"/>
      <c r="R479" s="21"/>
      <c r="S479" s="3"/>
    </row>
    <row r="480" spans="1:19">
      <c r="A480" s="29">
        <v>178341</v>
      </c>
      <c r="B480" s="34">
        <f t="shared" si="463"/>
        <v>-178.34100000000001</v>
      </c>
      <c r="C480" s="32">
        <v>3.1267999999999998</v>
      </c>
      <c r="F480" s="7"/>
      <c r="G480" s="7"/>
      <c r="H480" s="7"/>
      <c r="I480" s="7"/>
      <c r="J480" s="7"/>
      <c r="K480" s="7"/>
      <c r="L480" s="43"/>
      <c r="M480" s="8"/>
      <c r="N480" s="14"/>
      <c r="O480" s="14"/>
      <c r="P480" s="19"/>
      <c r="Q480" s="21"/>
      <c r="R480" s="21"/>
      <c r="S480" s="3"/>
    </row>
    <row r="481" spans="1:19">
      <c r="A481" s="29">
        <v>178705</v>
      </c>
      <c r="B481" s="34">
        <f t="shared" si="463"/>
        <v>-178.70500000000001</v>
      </c>
      <c r="C481" s="32">
        <v>3.6425999999999998</v>
      </c>
      <c r="F481" s="7"/>
      <c r="G481" s="7"/>
      <c r="H481" s="7"/>
      <c r="I481" s="7"/>
      <c r="J481" s="7"/>
      <c r="K481" s="7"/>
      <c r="L481" s="43"/>
      <c r="M481" s="8"/>
      <c r="N481" s="14"/>
      <c r="O481" s="14"/>
      <c r="P481" s="19"/>
      <c r="Q481" s="21"/>
      <c r="R481" s="21"/>
      <c r="S481" s="3"/>
    </row>
    <row r="482" spans="1:19">
      <c r="A482" s="29">
        <v>179070</v>
      </c>
      <c r="B482" s="34">
        <f t="shared" si="463"/>
        <v>-179.07</v>
      </c>
      <c r="C482" s="32">
        <v>4.2516999999999996</v>
      </c>
      <c r="F482" s="7"/>
      <c r="G482" s="7"/>
      <c r="H482" s="7"/>
      <c r="I482" s="7"/>
      <c r="J482" s="7"/>
      <c r="K482" s="7"/>
      <c r="L482" s="43"/>
      <c r="M482" s="8"/>
      <c r="N482" s="14"/>
      <c r="O482" s="14"/>
      <c r="P482" s="19"/>
      <c r="Q482" s="21"/>
      <c r="R482" s="21"/>
      <c r="S482" s="3"/>
    </row>
    <row r="483" spans="1:19">
      <c r="A483" s="29">
        <v>179435</v>
      </c>
      <c r="B483" s="34">
        <f t="shared" si="463"/>
        <v>-179.435</v>
      </c>
      <c r="C483" s="32">
        <v>4.8606999999999996</v>
      </c>
      <c r="F483" s="7"/>
      <c r="G483" s="7"/>
      <c r="H483" s="7"/>
      <c r="I483" s="7"/>
      <c r="J483" s="7"/>
      <c r="K483" s="7"/>
      <c r="L483" s="43"/>
      <c r="M483" s="8"/>
      <c r="N483" s="14"/>
      <c r="O483" s="14"/>
      <c r="P483" s="19"/>
      <c r="Q483" s="21"/>
      <c r="R483" s="21"/>
      <c r="S483" s="3"/>
    </row>
    <row r="484" spans="1:19">
      <c r="A484" s="29">
        <v>179800</v>
      </c>
      <c r="B484" s="34">
        <f t="shared" si="463"/>
        <v>-179.8</v>
      </c>
      <c r="C484" s="32">
        <v>5.3556999999999997</v>
      </c>
      <c r="F484" s="7"/>
      <c r="G484" s="7"/>
      <c r="H484" s="7"/>
      <c r="I484" s="7"/>
      <c r="J484" s="7"/>
      <c r="K484" s="7"/>
      <c r="L484" s="43"/>
      <c r="M484" s="8"/>
      <c r="N484" s="14"/>
      <c r="O484" s="14"/>
      <c r="P484" s="19"/>
      <c r="Q484" s="21"/>
      <c r="R484" s="21"/>
      <c r="S484" s="3"/>
    </row>
    <row r="485" spans="1:19">
      <c r="A485" s="29">
        <v>180164</v>
      </c>
      <c r="B485" s="34">
        <f t="shared" si="463"/>
        <v>-180.16399999999999</v>
      </c>
      <c r="C485" s="32">
        <v>5.6292999999999997</v>
      </c>
      <c r="F485" s="7"/>
      <c r="G485" s="7"/>
      <c r="H485" s="7"/>
      <c r="I485" s="7"/>
      <c r="J485" s="7"/>
      <c r="K485" s="7"/>
      <c r="L485" s="43"/>
      <c r="M485" s="8"/>
      <c r="N485" s="14"/>
      <c r="O485" s="14"/>
      <c r="P485" s="19"/>
      <c r="Q485" s="21"/>
      <c r="R485" s="21"/>
      <c r="S485" s="3"/>
    </row>
    <row r="486" spans="1:19">
      <c r="A486" s="29">
        <v>180529</v>
      </c>
      <c r="B486" s="34">
        <f t="shared" si="463"/>
        <v>-180.529</v>
      </c>
      <c r="C486" s="32">
        <v>5.6158000000000001</v>
      </c>
      <c r="F486" s="7"/>
      <c r="G486" s="7"/>
      <c r="H486" s="7"/>
      <c r="I486" s="7"/>
      <c r="J486" s="7"/>
      <c r="K486" s="7"/>
      <c r="L486" s="43"/>
      <c r="M486" s="8"/>
      <c r="N486" s="14"/>
      <c r="O486" s="14"/>
      <c r="P486" s="19"/>
      <c r="Q486" s="21"/>
      <c r="R486" s="21"/>
      <c r="S486" s="3"/>
    </row>
    <row r="487" spans="1:19">
      <c r="A487" s="29">
        <v>180894</v>
      </c>
      <c r="B487" s="34">
        <f t="shared" si="463"/>
        <v>-180.89400000000001</v>
      </c>
      <c r="C487" s="32">
        <v>5.32</v>
      </c>
      <c r="F487" s="7"/>
      <c r="G487" s="7"/>
      <c r="H487" s="7"/>
      <c r="I487" s="7"/>
      <c r="J487" s="7"/>
      <c r="K487" s="7"/>
      <c r="L487" s="43"/>
      <c r="M487" s="8"/>
      <c r="N487" s="14"/>
      <c r="O487" s="14"/>
      <c r="P487" s="19"/>
      <c r="Q487" s="21"/>
      <c r="R487" s="21"/>
      <c r="S487" s="3"/>
    </row>
    <row r="488" spans="1:19">
      <c r="A488" s="29">
        <v>181259</v>
      </c>
      <c r="B488" s="34">
        <f t="shared" si="463"/>
        <v>-181.25899999999999</v>
      </c>
      <c r="C488" s="32">
        <v>4.8170000000000002</v>
      </c>
      <c r="F488" s="7"/>
      <c r="G488" s="7"/>
      <c r="H488" s="7"/>
      <c r="I488" s="7"/>
      <c r="J488" s="7"/>
      <c r="K488" s="7"/>
      <c r="L488" s="43"/>
      <c r="M488" s="8"/>
      <c r="N488" s="14"/>
      <c r="O488" s="14"/>
      <c r="P488" s="19"/>
      <c r="Q488" s="21"/>
      <c r="R488" s="21"/>
      <c r="S488" s="3"/>
    </row>
    <row r="489" spans="1:19">
      <c r="A489" s="29">
        <v>181623</v>
      </c>
      <c r="B489" s="34">
        <f t="shared" si="463"/>
        <v>-181.62299999999999</v>
      </c>
      <c r="C489" s="32">
        <v>4.2179000000000002</v>
      </c>
      <c r="F489" s="7"/>
      <c r="G489" s="7"/>
      <c r="H489" s="7"/>
      <c r="I489" s="7"/>
      <c r="J489" s="7"/>
      <c r="K489" s="7"/>
      <c r="L489" s="43"/>
      <c r="M489" s="8"/>
      <c r="N489" s="14"/>
      <c r="O489" s="14"/>
      <c r="P489" s="19"/>
      <c r="Q489" s="21"/>
      <c r="R489" s="21"/>
      <c r="S489" s="3"/>
    </row>
    <row r="490" spans="1:19">
      <c r="A490" s="29">
        <v>181988</v>
      </c>
      <c r="B490" s="34">
        <f t="shared" si="463"/>
        <v>-181.988</v>
      </c>
      <c r="C490" s="32">
        <v>3.6303999999999998</v>
      </c>
      <c r="F490" s="7"/>
      <c r="G490" s="7"/>
      <c r="H490" s="7"/>
      <c r="I490" s="7"/>
      <c r="J490" s="7"/>
      <c r="K490" s="7"/>
      <c r="L490" s="43"/>
      <c r="M490" s="8"/>
      <c r="N490" s="14"/>
      <c r="O490" s="14"/>
      <c r="P490" s="19"/>
      <c r="Q490" s="21"/>
      <c r="R490" s="21"/>
      <c r="S490" s="3"/>
    </row>
    <row r="491" spans="1:19">
      <c r="A491" s="29">
        <v>182353</v>
      </c>
      <c r="B491" s="34">
        <f t="shared" si="463"/>
        <v>-182.35300000000001</v>
      </c>
      <c r="C491" s="32">
        <v>3.1423000000000001</v>
      </c>
      <c r="F491" s="7"/>
      <c r="G491" s="7"/>
      <c r="H491" s="7"/>
      <c r="I491" s="7"/>
      <c r="J491" s="7"/>
      <c r="K491" s="7"/>
      <c r="L491" s="43"/>
      <c r="M491" s="8"/>
      <c r="N491" s="14"/>
      <c r="O491" s="14"/>
      <c r="P491" s="19"/>
      <c r="Q491" s="21"/>
      <c r="R491" s="21"/>
      <c r="S491" s="3"/>
    </row>
    <row r="492" spans="1:19">
      <c r="A492" s="29">
        <v>182717</v>
      </c>
      <c r="B492" s="34">
        <f t="shared" si="463"/>
        <v>-182.71700000000001</v>
      </c>
      <c r="C492" s="32">
        <v>2.7978999999999998</v>
      </c>
      <c r="F492" s="7"/>
      <c r="G492" s="7"/>
      <c r="H492" s="7"/>
      <c r="I492" s="7"/>
      <c r="J492" s="7"/>
      <c r="K492" s="7"/>
      <c r="L492" s="43"/>
      <c r="M492" s="8"/>
      <c r="N492" s="14"/>
      <c r="O492" s="14"/>
      <c r="P492" s="19"/>
      <c r="Q492" s="21"/>
      <c r="R492" s="21"/>
      <c r="S492" s="3"/>
    </row>
    <row r="493" spans="1:19">
      <c r="A493" s="29">
        <v>183082</v>
      </c>
      <c r="B493" s="34">
        <f t="shared" si="463"/>
        <v>-183.08199999999999</v>
      </c>
      <c r="C493" s="32">
        <v>2.6092</v>
      </c>
      <c r="F493" s="7"/>
      <c r="G493" s="7"/>
      <c r="H493" s="7"/>
      <c r="I493" s="7"/>
      <c r="J493" s="7"/>
      <c r="K493" s="7"/>
      <c r="L493" s="43"/>
      <c r="M493" s="8"/>
      <c r="N493" s="14"/>
      <c r="O493" s="14"/>
      <c r="P493" s="19"/>
      <c r="Q493" s="21"/>
      <c r="R493" s="21"/>
      <c r="S493" s="3"/>
    </row>
    <row r="494" spans="1:19">
      <c r="A494" s="29">
        <v>183447</v>
      </c>
      <c r="B494" s="34">
        <f t="shared" si="463"/>
        <v>-183.447</v>
      </c>
      <c r="C494" s="32">
        <v>2.5750999999999999</v>
      </c>
      <c r="F494" s="7"/>
      <c r="G494" s="7"/>
      <c r="H494" s="7"/>
      <c r="I494" s="7"/>
      <c r="J494" s="7"/>
      <c r="K494" s="7"/>
      <c r="L494" s="43"/>
      <c r="M494" s="8"/>
      <c r="N494" s="14"/>
      <c r="O494" s="14"/>
      <c r="P494" s="19"/>
      <c r="Q494" s="21"/>
      <c r="R494" s="21"/>
      <c r="S494" s="3"/>
    </row>
    <row r="495" spans="1:19">
      <c r="A495" s="29">
        <v>183812</v>
      </c>
      <c r="B495" s="34">
        <f t="shared" si="463"/>
        <v>-183.81200000000001</v>
      </c>
      <c r="C495" s="32">
        <v>2.6837</v>
      </c>
      <c r="F495" s="7"/>
      <c r="G495" s="7"/>
      <c r="H495" s="7"/>
      <c r="I495" s="7"/>
      <c r="J495" s="7"/>
      <c r="K495" s="7"/>
      <c r="L495" s="43"/>
      <c r="M495" s="8"/>
      <c r="N495" s="14"/>
      <c r="O495" s="14"/>
      <c r="P495" s="19"/>
      <c r="Q495" s="21"/>
      <c r="R495" s="21"/>
      <c r="S495" s="3"/>
    </row>
    <row r="496" spans="1:19">
      <c r="A496" s="29">
        <v>184176</v>
      </c>
      <c r="B496" s="34">
        <f t="shared" si="463"/>
        <v>-184.17599999999999</v>
      </c>
      <c r="C496" s="32">
        <v>2.9134000000000002</v>
      </c>
      <c r="F496" s="7"/>
      <c r="G496" s="7"/>
      <c r="H496" s="7"/>
      <c r="I496" s="7"/>
      <c r="J496" s="7"/>
      <c r="K496" s="7"/>
      <c r="L496" s="43"/>
      <c r="M496" s="8"/>
      <c r="N496" s="14"/>
      <c r="O496" s="14"/>
      <c r="P496" s="19"/>
      <c r="Q496" s="21"/>
      <c r="R496" s="21"/>
      <c r="S496" s="3"/>
    </row>
    <row r="497" spans="1:19">
      <c r="A497" s="29">
        <v>184541</v>
      </c>
      <c r="B497" s="34">
        <f t="shared" si="463"/>
        <v>-184.541</v>
      </c>
      <c r="C497" s="32">
        <v>3.2391000000000001</v>
      </c>
      <c r="F497" s="7"/>
      <c r="G497" s="7"/>
      <c r="H497" s="7"/>
      <c r="I497" s="7"/>
      <c r="J497" s="7"/>
      <c r="K497" s="7"/>
      <c r="L497" s="43"/>
      <c r="M497" s="8"/>
      <c r="N497" s="14"/>
      <c r="O497" s="14"/>
      <c r="P497" s="19"/>
      <c r="Q497" s="21"/>
      <c r="R497" s="21"/>
      <c r="S497" s="3"/>
    </row>
    <row r="498" spans="1:19">
      <c r="A498" s="29">
        <v>184906</v>
      </c>
      <c r="B498" s="34">
        <f t="shared" si="463"/>
        <v>-184.90600000000001</v>
      </c>
      <c r="C498" s="32">
        <v>3.6339000000000001</v>
      </c>
      <c r="F498" s="7"/>
      <c r="G498" s="7"/>
      <c r="H498" s="7"/>
      <c r="I498" s="7"/>
      <c r="J498" s="7"/>
      <c r="K498" s="7"/>
      <c r="L498" s="43"/>
      <c r="M498" s="8"/>
      <c r="N498" s="14"/>
      <c r="O498" s="14"/>
      <c r="P498" s="19"/>
      <c r="Q498" s="21"/>
      <c r="R498" s="21"/>
      <c r="S498" s="3"/>
    </row>
    <row r="499" spans="1:19">
      <c r="A499" s="29">
        <v>185271</v>
      </c>
      <c r="B499" s="34">
        <f t="shared" si="463"/>
        <v>-185.27099999999999</v>
      </c>
      <c r="C499" s="32">
        <v>4.0744999999999996</v>
      </c>
      <c r="F499" s="7"/>
      <c r="G499" s="7"/>
      <c r="H499" s="7"/>
      <c r="I499" s="7"/>
      <c r="J499" s="7"/>
      <c r="K499" s="7"/>
      <c r="L499" s="43"/>
      <c r="M499" s="8"/>
      <c r="N499" s="14"/>
      <c r="O499" s="14"/>
      <c r="P499" s="19"/>
      <c r="Q499" s="21"/>
      <c r="R499" s="21"/>
      <c r="S499" s="3"/>
    </row>
    <row r="500" spans="1:19">
      <c r="A500" s="29">
        <v>185635</v>
      </c>
      <c r="B500" s="34">
        <f t="shared" si="463"/>
        <v>-185.63499999999999</v>
      </c>
      <c r="C500" s="32">
        <v>4.5397999999999996</v>
      </c>
      <c r="F500" s="7"/>
      <c r="G500" s="7"/>
      <c r="H500" s="7"/>
      <c r="I500" s="7"/>
      <c r="J500" s="7"/>
      <c r="K500" s="7"/>
      <c r="L500" s="43"/>
      <c r="M500" s="8"/>
      <c r="N500" s="14"/>
      <c r="O500" s="14"/>
      <c r="P500" s="19"/>
      <c r="Q500" s="21"/>
      <c r="R500" s="21"/>
      <c r="S500" s="3"/>
    </row>
    <row r="501" spans="1:19">
      <c r="A501" s="29">
        <v>186000</v>
      </c>
      <c r="B501" s="34">
        <f t="shared" si="463"/>
        <v>-186</v>
      </c>
      <c r="C501" s="32">
        <v>5.0167999999999999</v>
      </c>
      <c r="F501" s="7"/>
      <c r="G501" s="7"/>
      <c r="H501" s="7"/>
      <c r="I501" s="7"/>
      <c r="J501" s="7"/>
      <c r="K501" s="7"/>
      <c r="L501" s="43"/>
      <c r="M501" s="8"/>
      <c r="N501" s="14"/>
      <c r="O501" s="14"/>
      <c r="P501" s="19"/>
      <c r="Q501" s="21"/>
      <c r="R501" s="21"/>
      <c r="S501" s="3"/>
    </row>
    <row r="502" spans="1:19">
      <c r="F502" s="7"/>
      <c r="G502" s="7"/>
      <c r="H502" s="7"/>
      <c r="I502" s="7"/>
      <c r="J502" s="7"/>
      <c r="K502" s="7"/>
      <c r="L502" s="43"/>
      <c r="M502" s="8"/>
      <c r="N502" s="14"/>
      <c r="O502" s="14"/>
      <c r="P502" s="19"/>
      <c r="Q502" s="21"/>
      <c r="R502" s="21"/>
      <c r="S502" s="3"/>
    </row>
    <row r="503" spans="1:19">
      <c r="F503" s="7"/>
      <c r="G503" s="7"/>
      <c r="H503" s="7"/>
      <c r="I503" s="7"/>
      <c r="J503" s="7"/>
      <c r="K503" s="7"/>
      <c r="L503" s="43"/>
      <c r="M503" s="8"/>
      <c r="N503" s="14"/>
      <c r="O503" s="14"/>
      <c r="P503" s="19"/>
      <c r="Q503" s="21"/>
      <c r="R503" s="21"/>
      <c r="S503" s="3"/>
    </row>
    <row r="504" spans="1:19">
      <c r="F504" s="7"/>
      <c r="G504" s="7"/>
      <c r="H504" s="7"/>
      <c r="I504" s="7"/>
      <c r="J504" s="7"/>
      <c r="K504" s="7"/>
      <c r="L504" s="43"/>
      <c r="M504" s="8"/>
      <c r="N504" s="14"/>
      <c r="O504" s="14"/>
      <c r="P504" s="19"/>
      <c r="Q504" s="21"/>
      <c r="R504" s="21"/>
      <c r="S504" s="3"/>
    </row>
    <row r="505" spans="1:19">
      <c r="F505" s="7"/>
      <c r="G505" s="7"/>
      <c r="H505" s="7"/>
      <c r="I505" s="7"/>
      <c r="J505" s="7"/>
      <c r="K505" s="7"/>
      <c r="L505" s="43"/>
      <c r="M505" s="8"/>
      <c r="N505" s="14"/>
      <c r="O505" s="14"/>
      <c r="P505" s="19"/>
      <c r="Q505" s="21"/>
      <c r="R505" s="21"/>
      <c r="S505" s="3"/>
    </row>
    <row r="506" spans="1:19">
      <c r="F506" s="7"/>
      <c r="G506" s="7"/>
      <c r="H506" s="7"/>
      <c r="I506" s="7"/>
      <c r="J506" s="7"/>
      <c r="K506" s="7"/>
      <c r="L506" s="43"/>
      <c r="M506" s="8"/>
      <c r="N506" s="14"/>
      <c r="O506" s="14"/>
      <c r="P506" s="19"/>
      <c r="Q506" s="21"/>
      <c r="R506" s="21"/>
      <c r="S506" s="3"/>
    </row>
    <row r="507" spans="1:19">
      <c r="F507" s="7"/>
      <c r="G507" s="7"/>
      <c r="H507" s="7"/>
      <c r="I507" s="7"/>
      <c r="J507" s="7"/>
      <c r="K507" s="7"/>
      <c r="L507" s="43"/>
      <c r="M507" s="8"/>
      <c r="N507" s="14"/>
      <c r="O507" s="14"/>
      <c r="P507" s="19"/>
      <c r="Q507" s="21"/>
      <c r="R507" s="21"/>
      <c r="S507" s="3"/>
    </row>
    <row r="508" spans="1:19">
      <c r="F508" s="7"/>
      <c r="G508" s="7"/>
      <c r="H508" s="7"/>
      <c r="I508" s="7"/>
      <c r="J508" s="7"/>
      <c r="K508" s="7"/>
      <c r="L508" s="43"/>
      <c r="M508" s="8"/>
      <c r="N508" s="14"/>
      <c r="O508" s="14"/>
      <c r="P508" s="19"/>
      <c r="Q508" s="21"/>
      <c r="R508" s="21"/>
      <c r="S508" s="3"/>
    </row>
    <row r="509" spans="1:19">
      <c r="F509" s="7"/>
      <c r="G509" s="7"/>
      <c r="H509" s="7"/>
      <c r="I509" s="7"/>
      <c r="J509" s="7"/>
      <c r="K509" s="7"/>
      <c r="L509" s="43"/>
      <c r="M509" s="8"/>
      <c r="N509" s="14"/>
      <c r="O509" s="14"/>
      <c r="P509" s="19"/>
      <c r="Q509" s="21"/>
      <c r="R509" s="21"/>
      <c r="S509" s="3"/>
    </row>
    <row r="510" spans="1:19">
      <c r="F510" s="7"/>
      <c r="G510" s="7"/>
      <c r="H510" s="7"/>
      <c r="I510" s="7"/>
      <c r="J510" s="7"/>
      <c r="K510" s="7"/>
      <c r="L510" s="43"/>
      <c r="M510" s="8"/>
      <c r="N510" s="14"/>
      <c r="O510" s="14"/>
      <c r="P510" s="19"/>
      <c r="Q510" s="21"/>
      <c r="R510" s="21"/>
      <c r="S510" s="3"/>
    </row>
    <row r="511" spans="1:19">
      <c r="F511" s="7"/>
      <c r="G511" s="7"/>
      <c r="H511" s="7"/>
      <c r="I511" s="7"/>
      <c r="J511" s="7"/>
      <c r="K511" s="7"/>
      <c r="L511" s="43"/>
      <c r="M511" s="8"/>
      <c r="N511" s="14"/>
      <c r="O511" s="14"/>
      <c r="P511" s="19"/>
      <c r="Q511" s="21"/>
      <c r="R511" s="21"/>
      <c r="S511" s="3"/>
    </row>
    <row r="512" spans="1:19">
      <c r="F512" s="7"/>
      <c r="G512" s="7"/>
      <c r="H512" s="7"/>
      <c r="I512" s="7"/>
      <c r="J512" s="7"/>
      <c r="K512" s="7"/>
      <c r="L512" s="43"/>
      <c r="M512" s="8"/>
      <c r="N512" s="14"/>
      <c r="O512" s="14"/>
      <c r="P512" s="19"/>
      <c r="Q512" s="21"/>
      <c r="R512" s="21"/>
      <c r="S512" s="3"/>
    </row>
    <row r="513" spans="6:19">
      <c r="F513" s="7"/>
      <c r="G513" s="7"/>
      <c r="H513" s="7"/>
      <c r="I513" s="7"/>
      <c r="J513" s="7"/>
      <c r="K513" s="7"/>
      <c r="L513" s="43"/>
      <c r="M513" s="8"/>
      <c r="N513" s="14"/>
      <c r="O513" s="14"/>
      <c r="P513" s="19"/>
      <c r="Q513" s="21"/>
      <c r="R513" s="21"/>
      <c r="S513" s="3"/>
    </row>
    <row r="514" spans="6:19">
      <c r="F514" s="7"/>
      <c r="G514" s="7"/>
      <c r="H514" s="7"/>
      <c r="I514" s="7"/>
      <c r="J514" s="7"/>
      <c r="K514" s="7"/>
      <c r="L514" s="43"/>
      <c r="M514" s="8"/>
      <c r="N514" s="14"/>
      <c r="O514" s="14"/>
      <c r="P514" s="19"/>
      <c r="Q514" s="21"/>
      <c r="R514" s="21"/>
      <c r="S514" s="3"/>
    </row>
    <row r="515" spans="6:19">
      <c r="F515" s="7"/>
      <c r="G515" s="7"/>
      <c r="H515" s="7"/>
      <c r="I515" s="7"/>
      <c r="J515" s="7"/>
      <c r="K515" s="7"/>
      <c r="L515" s="43"/>
      <c r="M515" s="8"/>
      <c r="N515" s="14"/>
      <c r="O515" s="14"/>
      <c r="P515" s="19"/>
      <c r="Q515" s="21"/>
      <c r="R515" s="21"/>
      <c r="S515" s="3"/>
    </row>
    <row r="516" spans="6:19">
      <c r="F516" s="7"/>
      <c r="G516" s="7"/>
      <c r="H516" s="7"/>
      <c r="I516" s="7"/>
      <c r="J516" s="7"/>
      <c r="K516" s="7"/>
      <c r="L516" s="43"/>
      <c r="M516" s="8"/>
      <c r="N516" s="14"/>
      <c r="O516" s="14"/>
      <c r="P516" s="19"/>
      <c r="Q516" s="21"/>
      <c r="R516" s="21"/>
      <c r="S516" s="3"/>
    </row>
    <row r="517" spans="6:19">
      <c r="F517" s="7"/>
      <c r="G517" s="7"/>
      <c r="H517" s="7"/>
      <c r="I517" s="7"/>
      <c r="J517" s="7"/>
      <c r="K517" s="7"/>
      <c r="L517" s="43"/>
      <c r="M517" s="8"/>
      <c r="N517" s="14"/>
      <c r="O517" s="14"/>
      <c r="P517" s="19"/>
      <c r="Q517" s="21"/>
      <c r="R517" s="21"/>
      <c r="S517" s="3"/>
    </row>
    <row r="518" spans="6:19">
      <c r="F518" s="7"/>
      <c r="G518" s="7"/>
      <c r="H518" s="7"/>
      <c r="I518" s="7"/>
      <c r="J518" s="7"/>
      <c r="K518" s="7"/>
      <c r="L518" s="43"/>
      <c r="M518" s="8"/>
      <c r="N518" s="14"/>
      <c r="O518" s="14"/>
      <c r="P518" s="19"/>
      <c r="Q518" s="21"/>
      <c r="R518" s="21"/>
      <c r="S518" s="3"/>
    </row>
    <row r="519" spans="6:19">
      <c r="F519" s="7"/>
      <c r="G519" s="7"/>
      <c r="H519" s="7"/>
      <c r="I519" s="7"/>
      <c r="J519" s="7"/>
      <c r="K519" s="7"/>
      <c r="L519" s="43"/>
      <c r="M519" s="8"/>
      <c r="N519" s="14"/>
      <c r="O519" s="14"/>
      <c r="P519" s="19"/>
      <c r="Q519" s="21"/>
      <c r="R519" s="21"/>
      <c r="S519" s="3"/>
    </row>
    <row r="520" spans="6:19">
      <c r="F520" s="7"/>
      <c r="G520" s="7"/>
      <c r="H520" s="7"/>
      <c r="I520" s="7"/>
      <c r="J520" s="7"/>
      <c r="K520" s="7"/>
      <c r="L520" s="43"/>
      <c r="M520" s="8"/>
      <c r="N520" s="14"/>
      <c r="O520" s="14"/>
      <c r="P520" s="19"/>
      <c r="Q520" s="21"/>
      <c r="R520" s="21"/>
      <c r="S520" s="3"/>
    </row>
    <row r="521" spans="6:19">
      <c r="F521" s="7"/>
      <c r="G521" s="7"/>
      <c r="H521" s="7"/>
      <c r="I521" s="7"/>
      <c r="J521" s="7"/>
      <c r="K521" s="7"/>
      <c r="L521" s="43"/>
      <c r="M521" s="8"/>
      <c r="N521" s="14"/>
      <c r="O521" s="14"/>
      <c r="P521" s="19"/>
      <c r="Q521" s="21"/>
      <c r="R521" s="21"/>
      <c r="S521" s="3"/>
    </row>
    <row r="522" spans="6:19">
      <c r="F522" s="7"/>
      <c r="G522" s="7"/>
      <c r="H522" s="7"/>
      <c r="I522" s="7"/>
      <c r="J522" s="7"/>
      <c r="K522" s="7"/>
      <c r="L522" s="43"/>
      <c r="M522" s="8"/>
      <c r="N522" s="14"/>
      <c r="O522" s="14"/>
      <c r="P522" s="19"/>
      <c r="Q522" s="21"/>
      <c r="R522" s="21"/>
      <c r="S522" s="3"/>
    </row>
    <row r="523" spans="6:19">
      <c r="F523" s="7"/>
      <c r="G523" s="7"/>
      <c r="H523" s="7"/>
      <c r="I523" s="7"/>
      <c r="J523" s="7"/>
      <c r="K523" s="7"/>
      <c r="L523" s="43"/>
      <c r="M523" s="8"/>
      <c r="N523" s="14"/>
      <c r="O523" s="14"/>
      <c r="P523" s="19"/>
      <c r="Q523" s="21"/>
      <c r="R523" s="21"/>
      <c r="S523" s="3"/>
    </row>
    <row r="524" spans="6:19">
      <c r="F524" s="7"/>
      <c r="G524" s="7"/>
      <c r="H524" s="7"/>
      <c r="I524" s="7"/>
      <c r="J524" s="7"/>
      <c r="K524" s="7"/>
      <c r="L524" s="43"/>
      <c r="M524" s="8"/>
      <c r="N524" s="14"/>
      <c r="O524" s="14"/>
      <c r="P524" s="19"/>
      <c r="Q524" s="21"/>
      <c r="R524" s="21"/>
      <c r="S524" s="3"/>
    </row>
    <row r="525" spans="6:19">
      <c r="F525" s="7"/>
      <c r="G525" s="7"/>
      <c r="H525" s="7"/>
      <c r="I525" s="7"/>
      <c r="J525" s="7"/>
      <c r="K525" s="7"/>
      <c r="L525" s="43"/>
      <c r="M525" s="8"/>
      <c r="N525" s="14"/>
      <c r="O525" s="14"/>
      <c r="P525" s="19"/>
      <c r="Q525" s="21"/>
      <c r="R525" s="21"/>
      <c r="S525" s="3"/>
    </row>
    <row r="526" spans="6:19">
      <c r="F526" s="7"/>
      <c r="G526" s="7"/>
      <c r="H526" s="7"/>
      <c r="I526" s="7"/>
      <c r="J526" s="7"/>
      <c r="K526" s="7"/>
      <c r="L526" s="43"/>
      <c r="M526" s="8"/>
      <c r="N526" s="14"/>
      <c r="O526" s="14"/>
      <c r="P526" s="19"/>
      <c r="Q526" s="21"/>
      <c r="R526" s="21"/>
      <c r="S526" s="3"/>
    </row>
    <row r="527" spans="6:19">
      <c r="F527" s="7"/>
      <c r="G527" s="7"/>
      <c r="H527" s="7"/>
      <c r="I527" s="7"/>
      <c r="J527" s="7"/>
      <c r="K527" s="7"/>
      <c r="L527" s="43"/>
      <c r="M527" s="8"/>
      <c r="N527" s="14"/>
      <c r="O527" s="14"/>
      <c r="P527" s="19"/>
      <c r="Q527" s="21"/>
      <c r="R527" s="21"/>
      <c r="S527" s="3"/>
    </row>
    <row r="528" spans="6:19">
      <c r="F528" s="7"/>
      <c r="G528" s="7"/>
      <c r="H528" s="7"/>
      <c r="I528" s="7"/>
      <c r="J528" s="7"/>
      <c r="K528" s="7"/>
      <c r="L528" s="43"/>
      <c r="M528" s="8"/>
      <c r="N528" s="14"/>
      <c r="O528" s="14"/>
      <c r="P528" s="19"/>
      <c r="Q528" s="21"/>
      <c r="R528" s="21"/>
      <c r="S528" s="3"/>
    </row>
    <row r="529" spans="6:19">
      <c r="F529" s="7"/>
      <c r="G529" s="7"/>
      <c r="H529" s="7"/>
      <c r="I529" s="7"/>
      <c r="J529" s="7"/>
      <c r="K529" s="7"/>
      <c r="L529" s="43"/>
      <c r="M529" s="8"/>
      <c r="N529" s="14"/>
      <c r="O529" s="14"/>
      <c r="P529" s="19"/>
      <c r="Q529" s="21"/>
      <c r="R529" s="21"/>
      <c r="S529" s="3"/>
    </row>
    <row r="530" spans="6:19">
      <c r="F530" s="7"/>
      <c r="G530" s="7"/>
      <c r="H530" s="7"/>
      <c r="I530" s="7"/>
      <c r="J530" s="7"/>
      <c r="K530" s="7"/>
      <c r="L530" s="43"/>
      <c r="M530" s="8"/>
      <c r="N530" s="14"/>
      <c r="O530" s="14"/>
      <c r="P530" s="19"/>
      <c r="Q530" s="21"/>
      <c r="R530" s="21"/>
      <c r="S530" s="3"/>
    </row>
    <row r="531" spans="6:19">
      <c r="F531" s="7"/>
      <c r="G531" s="7"/>
      <c r="H531" s="7"/>
      <c r="I531" s="7"/>
      <c r="J531" s="7"/>
      <c r="K531" s="7"/>
      <c r="L531" s="43"/>
      <c r="M531" s="8"/>
      <c r="N531" s="14"/>
      <c r="O531" s="14"/>
      <c r="P531" s="19"/>
      <c r="Q531" s="21"/>
      <c r="R531" s="21"/>
      <c r="S531" s="3"/>
    </row>
    <row r="532" spans="6:19">
      <c r="F532" s="7"/>
      <c r="G532" s="7"/>
      <c r="H532" s="7"/>
      <c r="I532" s="7"/>
      <c r="J532" s="7"/>
      <c r="K532" s="7"/>
      <c r="L532" s="43"/>
      <c r="M532" s="8"/>
      <c r="N532" s="14"/>
      <c r="O532" s="14"/>
      <c r="P532" s="19"/>
      <c r="Q532" s="21"/>
      <c r="R532" s="21"/>
      <c r="S532" s="3"/>
    </row>
    <row r="533" spans="6:19">
      <c r="F533" s="7"/>
      <c r="G533" s="7"/>
      <c r="H533" s="7"/>
      <c r="I533" s="7"/>
      <c r="J533" s="7"/>
      <c r="K533" s="7"/>
      <c r="L533" s="43"/>
      <c r="M533" s="8"/>
      <c r="N533" s="14"/>
      <c r="O533" s="14"/>
      <c r="P533" s="19"/>
      <c r="Q533" s="21"/>
      <c r="R533" s="21"/>
      <c r="S533" s="3"/>
    </row>
    <row r="534" spans="6:19">
      <c r="F534" s="7"/>
      <c r="G534" s="7"/>
      <c r="H534" s="7"/>
      <c r="I534" s="7"/>
      <c r="J534" s="7"/>
      <c r="K534" s="7"/>
      <c r="L534" s="43"/>
      <c r="M534" s="8"/>
      <c r="N534" s="14"/>
      <c r="O534" s="14"/>
      <c r="P534" s="19"/>
      <c r="Q534" s="21"/>
      <c r="R534" s="21"/>
      <c r="S534" s="3"/>
    </row>
    <row r="535" spans="6:19">
      <c r="F535" s="7"/>
      <c r="G535" s="7"/>
      <c r="H535" s="7"/>
      <c r="I535" s="7"/>
      <c r="J535" s="7"/>
      <c r="K535" s="7"/>
      <c r="L535" s="43"/>
      <c r="M535" s="8"/>
      <c r="N535" s="14"/>
      <c r="O535" s="14"/>
      <c r="P535" s="19"/>
      <c r="Q535" s="21"/>
      <c r="R535" s="21"/>
      <c r="S535" s="3"/>
    </row>
    <row r="536" spans="6:19">
      <c r="F536" s="7"/>
      <c r="G536" s="7"/>
      <c r="H536" s="7"/>
      <c r="I536" s="7"/>
      <c r="J536" s="7"/>
      <c r="K536" s="7"/>
      <c r="L536" s="43"/>
      <c r="M536" s="8"/>
      <c r="N536" s="14"/>
      <c r="O536" s="14"/>
      <c r="P536" s="19"/>
      <c r="Q536" s="21"/>
      <c r="R536" s="21"/>
      <c r="S536" s="3"/>
    </row>
    <row r="537" spans="6:19">
      <c r="F537" s="7"/>
      <c r="G537" s="7"/>
      <c r="H537" s="7"/>
      <c r="I537" s="7"/>
      <c r="J537" s="7"/>
      <c r="K537" s="7"/>
      <c r="L537" s="43"/>
      <c r="M537" s="8"/>
      <c r="N537" s="14"/>
      <c r="O537" s="14"/>
      <c r="P537" s="19"/>
      <c r="Q537" s="21"/>
      <c r="R537" s="21"/>
      <c r="S537" s="3"/>
    </row>
    <row r="538" spans="6:19">
      <c r="F538" s="7"/>
      <c r="G538" s="7"/>
      <c r="H538" s="7"/>
      <c r="I538" s="7"/>
      <c r="J538" s="7"/>
      <c r="K538" s="7"/>
      <c r="L538" s="43"/>
      <c r="M538" s="8"/>
      <c r="N538" s="14"/>
      <c r="O538" s="14"/>
      <c r="P538" s="19"/>
      <c r="Q538" s="21"/>
      <c r="R538" s="21"/>
      <c r="S538" s="3"/>
    </row>
    <row r="539" spans="6:19">
      <c r="F539" s="7"/>
      <c r="G539" s="7"/>
      <c r="H539" s="7"/>
      <c r="I539" s="7"/>
      <c r="J539" s="7"/>
      <c r="K539" s="7"/>
      <c r="L539" s="43"/>
      <c r="M539" s="8"/>
      <c r="N539" s="14"/>
      <c r="O539" s="14"/>
      <c r="P539" s="19"/>
      <c r="Q539" s="21"/>
      <c r="R539" s="21"/>
      <c r="S539" s="3"/>
    </row>
    <row r="540" spans="6:19">
      <c r="F540" s="7"/>
      <c r="G540" s="7"/>
      <c r="H540" s="7"/>
      <c r="I540" s="7"/>
      <c r="J540" s="7"/>
      <c r="K540" s="7"/>
      <c r="L540" s="43"/>
      <c r="M540" s="8"/>
      <c r="N540" s="14"/>
      <c r="O540" s="14"/>
      <c r="P540" s="19"/>
      <c r="Q540" s="21"/>
      <c r="R540" s="21"/>
      <c r="S540" s="3"/>
    </row>
    <row r="541" spans="6:19">
      <c r="F541" s="7"/>
      <c r="G541" s="7"/>
      <c r="H541" s="7"/>
      <c r="I541" s="7"/>
      <c r="J541" s="7"/>
      <c r="K541" s="7"/>
      <c r="L541" s="43"/>
      <c r="M541" s="8"/>
      <c r="N541" s="14"/>
      <c r="O541" s="14"/>
      <c r="P541" s="19"/>
      <c r="Q541" s="21"/>
      <c r="R541" s="21"/>
      <c r="S541" s="3"/>
    </row>
    <row r="542" spans="6:19">
      <c r="F542" s="7"/>
      <c r="G542" s="7"/>
      <c r="H542" s="7"/>
      <c r="I542" s="7"/>
      <c r="J542" s="7"/>
      <c r="K542" s="7"/>
      <c r="L542" s="43"/>
      <c r="M542" s="8"/>
      <c r="N542" s="14"/>
      <c r="O542" s="14"/>
      <c r="P542" s="19"/>
      <c r="Q542" s="21"/>
      <c r="R542" s="21"/>
      <c r="S542" s="3"/>
    </row>
    <row r="543" spans="6:19">
      <c r="F543" s="7"/>
      <c r="G543" s="7"/>
      <c r="H543" s="7"/>
      <c r="I543" s="7"/>
      <c r="J543" s="7"/>
      <c r="K543" s="7"/>
      <c r="L543" s="43"/>
      <c r="M543" s="8"/>
      <c r="N543" s="14"/>
      <c r="O543" s="14"/>
      <c r="P543" s="19"/>
      <c r="Q543" s="21"/>
      <c r="R543" s="21"/>
      <c r="S543" s="3"/>
    </row>
    <row r="544" spans="6:19">
      <c r="F544" s="7"/>
      <c r="G544" s="7"/>
      <c r="H544" s="7"/>
      <c r="I544" s="7"/>
      <c r="J544" s="7"/>
      <c r="K544" s="7"/>
      <c r="L544" s="43"/>
      <c r="M544" s="8"/>
      <c r="N544" s="14"/>
      <c r="O544" s="14"/>
      <c r="P544" s="19"/>
      <c r="Q544" s="21"/>
      <c r="R544" s="21"/>
      <c r="S544" s="3"/>
    </row>
    <row r="545" spans="6:19">
      <c r="F545" s="7"/>
      <c r="G545" s="7"/>
      <c r="H545" s="7"/>
      <c r="I545" s="7"/>
      <c r="J545" s="7"/>
      <c r="K545" s="7"/>
      <c r="L545" s="43"/>
      <c r="M545" s="8"/>
      <c r="N545" s="14"/>
      <c r="O545" s="14"/>
      <c r="P545" s="19"/>
      <c r="Q545" s="21"/>
      <c r="R545" s="21"/>
      <c r="S545" s="3"/>
    </row>
    <row r="546" spans="6:19">
      <c r="F546" s="7"/>
      <c r="G546" s="7"/>
      <c r="H546" s="7"/>
      <c r="I546" s="7"/>
      <c r="J546" s="7"/>
      <c r="K546" s="7"/>
      <c r="L546" s="43"/>
      <c r="M546" s="8"/>
      <c r="N546" s="14"/>
      <c r="O546" s="14"/>
      <c r="P546" s="19"/>
      <c r="Q546" s="21"/>
      <c r="R546" s="21"/>
      <c r="S546" s="3"/>
    </row>
    <row r="547" spans="6:19">
      <c r="F547" s="7"/>
      <c r="G547" s="7"/>
      <c r="H547" s="7"/>
      <c r="I547" s="7"/>
      <c r="J547" s="7"/>
      <c r="K547" s="7"/>
      <c r="L547" s="43"/>
      <c r="M547" s="8"/>
      <c r="N547" s="14"/>
      <c r="O547" s="14"/>
      <c r="P547" s="19"/>
      <c r="Q547" s="21"/>
      <c r="R547" s="21"/>
      <c r="S547" s="3"/>
    </row>
    <row r="548" spans="6:19">
      <c r="F548" s="7"/>
      <c r="G548" s="7"/>
      <c r="H548" s="7"/>
      <c r="I548" s="7"/>
      <c r="J548" s="7"/>
      <c r="K548" s="7"/>
      <c r="L548" s="43"/>
      <c r="M548" s="8"/>
      <c r="N548" s="14"/>
      <c r="O548" s="14"/>
      <c r="P548" s="19"/>
      <c r="Q548" s="21"/>
      <c r="R548" s="21"/>
      <c r="S548" s="3"/>
    </row>
    <row r="549" spans="6:19">
      <c r="F549" s="7"/>
      <c r="G549" s="7"/>
      <c r="H549" s="7"/>
      <c r="I549" s="7"/>
      <c r="J549" s="7"/>
      <c r="K549" s="7"/>
      <c r="L549" s="43"/>
      <c r="M549" s="8"/>
      <c r="N549" s="14"/>
      <c r="O549" s="14"/>
      <c r="P549" s="19"/>
      <c r="Q549" s="21"/>
      <c r="R549" s="21"/>
      <c r="S549" s="3"/>
    </row>
    <row r="550" spans="6:19">
      <c r="F550" s="7"/>
      <c r="G550" s="7"/>
      <c r="H550" s="7"/>
      <c r="I550" s="7"/>
      <c r="J550" s="7"/>
      <c r="K550" s="7"/>
      <c r="L550" s="43"/>
      <c r="M550" s="8"/>
      <c r="N550" s="14"/>
      <c r="O550" s="14"/>
      <c r="P550" s="19"/>
      <c r="Q550" s="21"/>
      <c r="R550" s="21"/>
      <c r="S550" s="3"/>
    </row>
    <row r="551" spans="6:19">
      <c r="F551" s="7"/>
      <c r="G551" s="7"/>
      <c r="H551" s="7"/>
      <c r="I551" s="7"/>
      <c r="J551" s="7"/>
      <c r="K551" s="7"/>
      <c r="L551" s="43"/>
      <c r="M551" s="8"/>
      <c r="N551" s="14"/>
      <c r="O551" s="14"/>
      <c r="P551" s="19"/>
      <c r="Q551" s="21"/>
      <c r="R551" s="21"/>
      <c r="S551" s="3"/>
    </row>
    <row r="552" spans="6:19">
      <c r="F552" s="7"/>
      <c r="G552" s="7"/>
      <c r="H552" s="7"/>
      <c r="I552" s="7"/>
      <c r="J552" s="7"/>
      <c r="K552" s="7"/>
      <c r="L552" s="43"/>
      <c r="M552" s="8"/>
      <c r="N552" s="14"/>
      <c r="O552" s="14"/>
      <c r="P552" s="19"/>
      <c r="Q552" s="21"/>
      <c r="R552" s="21"/>
      <c r="S552" s="3"/>
    </row>
    <row r="553" spans="6:19">
      <c r="F553" s="7"/>
      <c r="G553" s="7"/>
      <c r="H553" s="7"/>
      <c r="I553" s="7"/>
      <c r="J553" s="7"/>
      <c r="K553" s="7"/>
      <c r="L553" s="43"/>
      <c r="M553" s="8"/>
      <c r="N553" s="14"/>
      <c r="O553" s="14"/>
      <c r="P553" s="19"/>
      <c r="Q553" s="21"/>
      <c r="R553" s="21"/>
      <c r="S553" s="3"/>
    </row>
    <row r="554" spans="6:19">
      <c r="F554" s="7"/>
      <c r="G554" s="7"/>
      <c r="H554" s="7"/>
      <c r="I554" s="7"/>
      <c r="J554" s="7"/>
      <c r="K554" s="7"/>
      <c r="L554" s="43"/>
      <c r="M554" s="8"/>
      <c r="N554" s="14"/>
      <c r="O554" s="14"/>
      <c r="P554" s="19"/>
      <c r="Q554" s="21"/>
      <c r="R554" s="21"/>
      <c r="S554" s="3"/>
    </row>
    <row r="555" spans="6:19">
      <c r="F555" s="7"/>
      <c r="G555" s="7"/>
      <c r="H555" s="7"/>
      <c r="I555" s="7"/>
      <c r="J555" s="7"/>
      <c r="K555" s="7"/>
      <c r="L555" s="43"/>
      <c r="M555" s="8"/>
      <c r="N555" s="14"/>
      <c r="O555" s="14"/>
      <c r="P555" s="19"/>
      <c r="Q555" s="21"/>
      <c r="R555" s="21"/>
      <c r="S555" s="3"/>
    </row>
    <row r="556" spans="6:19">
      <c r="F556" s="7"/>
      <c r="G556" s="7"/>
      <c r="H556" s="7"/>
      <c r="I556" s="7"/>
      <c r="J556" s="7"/>
      <c r="K556" s="7"/>
      <c r="L556" s="43"/>
      <c r="M556" s="8"/>
      <c r="N556" s="14"/>
      <c r="O556" s="14"/>
      <c r="P556" s="19"/>
      <c r="Q556" s="21"/>
      <c r="R556" s="21"/>
      <c r="S556" s="3"/>
    </row>
    <row r="557" spans="6:19">
      <c r="F557" s="7"/>
      <c r="G557" s="7"/>
      <c r="H557" s="7"/>
      <c r="I557" s="7"/>
      <c r="J557" s="7"/>
      <c r="K557" s="7"/>
      <c r="L557" s="43"/>
      <c r="M557" s="8"/>
      <c r="N557" s="14"/>
      <c r="O557" s="14"/>
      <c r="P557" s="19"/>
      <c r="Q557" s="21"/>
      <c r="R557" s="21"/>
      <c r="S557" s="3"/>
    </row>
    <row r="558" spans="6:19">
      <c r="F558" s="7"/>
      <c r="G558" s="7"/>
      <c r="H558" s="7"/>
      <c r="I558" s="7"/>
      <c r="J558" s="7"/>
      <c r="K558" s="7"/>
      <c r="L558" s="43"/>
      <c r="M558" s="8"/>
      <c r="N558" s="14"/>
      <c r="O558" s="14"/>
      <c r="P558" s="19"/>
      <c r="Q558" s="21"/>
      <c r="R558" s="21"/>
      <c r="S558" s="3"/>
    </row>
    <row r="559" spans="6:19">
      <c r="F559" s="7"/>
      <c r="G559" s="7"/>
      <c r="H559" s="7"/>
      <c r="I559" s="7"/>
      <c r="J559" s="7"/>
      <c r="K559" s="7"/>
      <c r="L559" s="43"/>
      <c r="M559" s="8"/>
      <c r="N559" s="14"/>
      <c r="O559" s="14"/>
      <c r="P559" s="19"/>
      <c r="Q559" s="21"/>
      <c r="R559" s="21"/>
      <c r="S559" s="3"/>
    </row>
    <row r="560" spans="6:19">
      <c r="F560" s="7"/>
      <c r="G560" s="7"/>
      <c r="H560" s="7"/>
      <c r="I560" s="7"/>
      <c r="J560" s="7"/>
      <c r="K560" s="7"/>
      <c r="L560" s="43"/>
      <c r="M560" s="8"/>
      <c r="N560" s="14"/>
      <c r="O560" s="14"/>
      <c r="P560" s="19"/>
      <c r="Q560" s="21"/>
      <c r="R560" s="21"/>
      <c r="S560" s="3"/>
    </row>
    <row r="561" spans="6:19">
      <c r="F561" s="7"/>
      <c r="G561" s="7"/>
      <c r="H561" s="7"/>
      <c r="I561" s="7"/>
      <c r="J561" s="7"/>
      <c r="K561" s="7"/>
      <c r="L561" s="43"/>
      <c r="M561" s="8"/>
      <c r="N561" s="14"/>
      <c r="O561" s="14"/>
      <c r="P561" s="19"/>
      <c r="Q561" s="21"/>
      <c r="R561" s="21"/>
      <c r="S561" s="3"/>
    </row>
    <row r="562" spans="6:19">
      <c r="F562" s="7"/>
      <c r="G562" s="7"/>
      <c r="H562" s="7"/>
      <c r="I562" s="7"/>
      <c r="J562" s="7"/>
      <c r="K562" s="7"/>
      <c r="L562" s="43"/>
      <c r="M562" s="8"/>
      <c r="N562" s="14"/>
      <c r="O562" s="14"/>
      <c r="P562" s="19"/>
      <c r="Q562" s="21"/>
      <c r="R562" s="21"/>
      <c r="S562" s="3"/>
    </row>
    <row r="563" spans="6:19">
      <c r="F563" s="7"/>
      <c r="G563" s="7"/>
      <c r="H563" s="7"/>
      <c r="I563" s="7"/>
      <c r="J563" s="7"/>
      <c r="K563" s="7"/>
      <c r="L563" s="43"/>
      <c r="M563" s="8"/>
      <c r="N563" s="14"/>
      <c r="O563" s="14"/>
      <c r="P563" s="19"/>
      <c r="Q563" s="21"/>
      <c r="R563" s="21"/>
      <c r="S563" s="3"/>
    </row>
    <row r="564" spans="6:19">
      <c r="F564" s="7"/>
      <c r="G564" s="7"/>
      <c r="H564" s="7"/>
      <c r="I564" s="7"/>
      <c r="J564" s="7"/>
      <c r="K564" s="7"/>
      <c r="L564" s="43"/>
      <c r="M564" s="8"/>
      <c r="N564" s="14"/>
      <c r="O564" s="14"/>
      <c r="P564" s="19"/>
      <c r="Q564" s="21"/>
      <c r="R564" s="21"/>
      <c r="S564" s="3"/>
    </row>
    <row r="565" spans="6:19">
      <c r="F565" s="7"/>
      <c r="G565" s="7"/>
      <c r="H565" s="7"/>
      <c r="I565" s="7"/>
      <c r="J565" s="7"/>
      <c r="K565" s="7"/>
      <c r="L565" s="43"/>
      <c r="M565" s="8"/>
      <c r="N565" s="14"/>
      <c r="O565" s="14"/>
      <c r="P565" s="19"/>
      <c r="Q565" s="21"/>
      <c r="R565" s="21"/>
      <c r="S565" s="3"/>
    </row>
    <row r="566" spans="6:19">
      <c r="F566" s="7"/>
      <c r="G566" s="7"/>
      <c r="H566" s="7"/>
      <c r="I566" s="7"/>
      <c r="J566" s="7"/>
      <c r="K566" s="7"/>
      <c r="L566" s="43"/>
      <c r="M566" s="8"/>
      <c r="N566" s="14"/>
      <c r="O566" s="14"/>
      <c r="P566" s="19"/>
      <c r="Q566" s="21"/>
      <c r="R566" s="21"/>
      <c r="S566" s="3"/>
    </row>
    <row r="567" spans="6:19">
      <c r="F567" s="7"/>
      <c r="G567" s="7"/>
      <c r="H567" s="7"/>
      <c r="I567" s="7"/>
      <c r="J567" s="7"/>
      <c r="K567" s="7"/>
      <c r="L567" s="43"/>
      <c r="M567" s="8"/>
      <c r="N567" s="14"/>
      <c r="O567" s="14"/>
      <c r="P567" s="19"/>
      <c r="Q567" s="21"/>
      <c r="R567" s="21"/>
      <c r="S567" s="3"/>
    </row>
    <row r="568" spans="6:19">
      <c r="F568" s="7"/>
      <c r="G568" s="7"/>
      <c r="H568" s="7"/>
      <c r="I568" s="7"/>
      <c r="J568" s="7"/>
      <c r="K568" s="7"/>
      <c r="L568" s="43"/>
      <c r="M568" s="8"/>
      <c r="N568" s="14"/>
      <c r="O568" s="14"/>
      <c r="P568" s="19"/>
      <c r="Q568" s="21"/>
      <c r="R568" s="21"/>
      <c r="S568" s="3"/>
    </row>
    <row r="569" spans="6:19">
      <c r="F569" s="7"/>
      <c r="G569" s="7"/>
      <c r="H569" s="7"/>
      <c r="I569" s="7"/>
      <c r="J569" s="7"/>
      <c r="K569" s="7"/>
      <c r="L569" s="43"/>
      <c r="M569" s="8"/>
      <c r="N569" s="14"/>
      <c r="O569" s="14"/>
      <c r="P569" s="19"/>
      <c r="Q569" s="21"/>
      <c r="R569" s="21"/>
      <c r="S569" s="3"/>
    </row>
    <row r="570" spans="6:19">
      <c r="F570" s="7"/>
      <c r="G570" s="7"/>
      <c r="H570" s="7"/>
      <c r="I570" s="7"/>
      <c r="J570" s="7"/>
      <c r="K570" s="7"/>
      <c r="L570" s="43"/>
      <c r="M570" s="8"/>
      <c r="N570" s="14"/>
      <c r="O570" s="14"/>
      <c r="P570" s="19"/>
      <c r="Q570" s="21"/>
      <c r="R570" s="21"/>
      <c r="S570" s="3"/>
    </row>
    <row r="571" spans="6:19">
      <c r="F571" s="7"/>
      <c r="G571" s="7"/>
      <c r="H571" s="7"/>
      <c r="I571" s="7"/>
      <c r="J571" s="7"/>
      <c r="K571" s="7"/>
      <c r="L571" s="43"/>
      <c r="M571" s="8"/>
      <c r="N571" s="14"/>
      <c r="O571" s="14"/>
      <c r="P571" s="19"/>
      <c r="Q571" s="21"/>
      <c r="R571" s="21"/>
      <c r="S571" s="3"/>
    </row>
    <row r="572" spans="6:19">
      <c r="F572" s="7"/>
      <c r="G572" s="7"/>
      <c r="H572" s="7"/>
      <c r="I572" s="7"/>
      <c r="J572" s="7"/>
      <c r="K572" s="7"/>
      <c r="L572" s="43"/>
      <c r="M572" s="8"/>
      <c r="N572" s="14"/>
      <c r="O572" s="14"/>
      <c r="P572" s="19"/>
      <c r="Q572" s="21"/>
      <c r="R572" s="21"/>
      <c r="S572" s="3"/>
    </row>
    <row r="573" spans="6:19">
      <c r="F573" s="7"/>
      <c r="G573" s="7"/>
      <c r="H573" s="7"/>
      <c r="I573" s="7"/>
      <c r="J573" s="7"/>
      <c r="K573" s="7"/>
      <c r="L573" s="43"/>
      <c r="M573" s="8"/>
      <c r="N573" s="14"/>
      <c r="O573" s="14"/>
      <c r="P573" s="19"/>
      <c r="Q573" s="21"/>
      <c r="R573" s="21"/>
      <c r="S573" s="3"/>
    </row>
    <row r="574" spans="6:19">
      <c r="F574" s="7"/>
      <c r="G574" s="7"/>
      <c r="H574" s="7"/>
      <c r="I574" s="7"/>
      <c r="J574" s="7"/>
      <c r="K574" s="7"/>
      <c r="L574" s="43"/>
      <c r="M574" s="8"/>
      <c r="N574" s="14"/>
      <c r="O574" s="14"/>
      <c r="P574" s="19"/>
      <c r="Q574" s="21"/>
      <c r="R574" s="21"/>
      <c r="S574" s="3"/>
    </row>
    <row r="575" spans="6:19">
      <c r="F575" s="7"/>
      <c r="G575" s="7"/>
      <c r="H575" s="7"/>
      <c r="I575" s="7"/>
      <c r="J575" s="7"/>
      <c r="K575" s="7"/>
      <c r="L575" s="43"/>
      <c r="M575" s="8"/>
      <c r="N575" s="14"/>
      <c r="O575" s="14"/>
      <c r="P575" s="19"/>
      <c r="Q575" s="21"/>
      <c r="R575" s="21"/>
      <c r="S575" s="3"/>
    </row>
    <row r="576" spans="6:19">
      <c r="F576" s="7"/>
      <c r="G576" s="7"/>
      <c r="H576" s="7"/>
      <c r="I576" s="7"/>
      <c r="J576" s="7"/>
      <c r="K576" s="7"/>
      <c r="L576" s="43"/>
      <c r="M576" s="8"/>
      <c r="N576" s="14"/>
      <c r="O576" s="14"/>
      <c r="P576" s="19"/>
      <c r="Q576" s="21"/>
      <c r="R576" s="21"/>
      <c r="S576" s="3"/>
    </row>
    <row r="577" spans="6:19">
      <c r="F577" s="7"/>
      <c r="G577" s="7"/>
      <c r="H577" s="7"/>
      <c r="I577" s="7"/>
      <c r="J577" s="7"/>
      <c r="K577" s="7"/>
      <c r="L577" s="43"/>
      <c r="M577" s="8"/>
      <c r="N577" s="14"/>
      <c r="O577" s="14"/>
      <c r="P577" s="19"/>
      <c r="Q577" s="21"/>
      <c r="R577" s="21"/>
      <c r="S577" s="3"/>
    </row>
    <row r="578" spans="6:19">
      <c r="F578" s="7"/>
      <c r="G578" s="7"/>
      <c r="H578" s="7"/>
      <c r="I578" s="7"/>
      <c r="J578" s="7"/>
      <c r="K578" s="7"/>
      <c r="L578" s="43"/>
      <c r="M578" s="8"/>
      <c r="N578" s="14"/>
      <c r="O578" s="14"/>
      <c r="P578" s="19"/>
      <c r="Q578" s="21"/>
      <c r="R578" s="21"/>
      <c r="S578" s="3"/>
    </row>
    <row r="579" spans="6:19">
      <c r="F579" s="7"/>
      <c r="G579" s="7"/>
      <c r="H579" s="7"/>
      <c r="I579" s="7"/>
      <c r="J579" s="7"/>
      <c r="K579" s="7"/>
      <c r="L579" s="43"/>
      <c r="M579" s="8"/>
      <c r="N579" s="14"/>
      <c r="O579" s="14"/>
      <c r="P579" s="19"/>
      <c r="Q579" s="21"/>
      <c r="R579" s="21"/>
      <c r="S579" s="3"/>
    </row>
    <row r="580" spans="6:19">
      <c r="F580" s="7"/>
      <c r="G580" s="7"/>
      <c r="H580" s="7"/>
      <c r="I580" s="7"/>
      <c r="J580" s="7"/>
      <c r="K580" s="7"/>
      <c r="L580" s="43"/>
      <c r="M580" s="8"/>
      <c r="N580" s="14"/>
      <c r="O580" s="14"/>
      <c r="P580" s="19"/>
      <c r="Q580" s="21"/>
      <c r="R580" s="21"/>
      <c r="S580" s="3"/>
    </row>
    <row r="581" spans="6:19">
      <c r="F581" s="7"/>
      <c r="G581" s="7"/>
      <c r="H581" s="7"/>
      <c r="I581" s="7"/>
      <c r="J581" s="7"/>
      <c r="K581" s="7"/>
      <c r="L581" s="43"/>
      <c r="M581" s="8"/>
      <c r="N581" s="14"/>
      <c r="O581" s="14"/>
      <c r="P581" s="19"/>
      <c r="Q581" s="21"/>
      <c r="R581" s="21"/>
      <c r="S581" s="3"/>
    </row>
    <row r="582" spans="6:19">
      <c r="F582" s="7"/>
      <c r="G582" s="7"/>
      <c r="H582" s="7"/>
      <c r="I582" s="7"/>
      <c r="J582" s="7"/>
      <c r="K582" s="7"/>
      <c r="L582" s="43"/>
      <c r="M582" s="8"/>
      <c r="N582" s="14"/>
      <c r="O582" s="14"/>
      <c r="P582" s="19"/>
      <c r="Q582" s="21"/>
      <c r="R582" s="21"/>
      <c r="S582" s="3"/>
    </row>
    <row r="583" spans="6:19">
      <c r="F583" s="7"/>
      <c r="G583" s="7"/>
      <c r="H583" s="7"/>
      <c r="I583" s="7"/>
      <c r="J583" s="7"/>
      <c r="K583" s="7"/>
      <c r="L583" s="43"/>
      <c r="M583" s="8"/>
      <c r="N583" s="14"/>
      <c r="O583" s="14"/>
      <c r="P583" s="19"/>
      <c r="Q583" s="21"/>
      <c r="R583" s="21"/>
      <c r="S583" s="3"/>
    </row>
    <row r="584" spans="6:19">
      <c r="F584" s="7"/>
      <c r="G584" s="7"/>
      <c r="H584" s="7"/>
      <c r="I584" s="7"/>
      <c r="J584" s="7"/>
      <c r="K584" s="7"/>
      <c r="L584" s="43"/>
      <c r="M584" s="8"/>
      <c r="N584" s="14"/>
      <c r="O584" s="14"/>
      <c r="P584" s="19"/>
      <c r="Q584" s="21"/>
      <c r="R584" s="21"/>
      <c r="S584" s="3"/>
    </row>
    <row r="585" spans="6:19">
      <c r="F585" s="7"/>
      <c r="G585" s="7"/>
      <c r="H585" s="7"/>
      <c r="I585" s="7"/>
      <c r="J585" s="7"/>
      <c r="K585" s="7"/>
      <c r="L585" s="43"/>
      <c r="M585" s="8"/>
      <c r="N585" s="14"/>
      <c r="O585" s="14"/>
      <c r="P585" s="19"/>
      <c r="Q585" s="21"/>
      <c r="R585" s="21"/>
      <c r="S585" s="3"/>
    </row>
    <row r="586" spans="6:19">
      <c r="F586" s="7"/>
      <c r="G586" s="7"/>
      <c r="H586" s="7"/>
      <c r="I586" s="7"/>
      <c r="J586" s="7"/>
      <c r="K586" s="7"/>
      <c r="L586" s="43"/>
      <c r="M586" s="8"/>
      <c r="N586" s="14"/>
      <c r="O586" s="14"/>
      <c r="P586" s="19"/>
      <c r="Q586" s="21"/>
      <c r="R586" s="21"/>
      <c r="S586" s="3"/>
    </row>
    <row r="587" spans="6:19">
      <c r="F587" s="7"/>
      <c r="G587" s="7"/>
      <c r="H587" s="7"/>
      <c r="I587" s="7"/>
      <c r="J587" s="7"/>
      <c r="K587" s="7"/>
      <c r="L587" s="43"/>
      <c r="M587" s="8"/>
      <c r="N587" s="14"/>
      <c r="O587" s="14"/>
      <c r="P587" s="19"/>
      <c r="Q587" s="21"/>
      <c r="R587" s="21"/>
      <c r="S587" s="3"/>
    </row>
    <row r="588" spans="6:19">
      <c r="F588" s="7"/>
      <c r="G588" s="7"/>
      <c r="H588" s="7"/>
      <c r="I588" s="7"/>
      <c r="J588" s="7"/>
      <c r="K588" s="7"/>
      <c r="L588" s="43"/>
      <c r="M588" s="8"/>
      <c r="N588" s="14"/>
      <c r="O588" s="14"/>
      <c r="P588" s="19"/>
      <c r="Q588" s="21"/>
      <c r="R588" s="21"/>
      <c r="S588" s="3"/>
    </row>
    <row r="589" spans="6:19">
      <c r="F589" s="7"/>
      <c r="G589" s="7"/>
      <c r="H589" s="7"/>
      <c r="I589" s="7"/>
      <c r="J589" s="7"/>
      <c r="K589" s="7"/>
      <c r="L589" s="43"/>
      <c r="M589" s="8"/>
      <c r="N589" s="14"/>
      <c r="O589" s="14"/>
      <c r="P589" s="19"/>
      <c r="Q589" s="21"/>
      <c r="R589" s="21"/>
      <c r="S589" s="3"/>
    </row>
    <row r="590" spans="6:19">
      <c r="F590" s="7"/>
      <c r="G590" s="7"/>
      <c r="H590" s="7"/>
      <c r="I590" s="7"/>
      <c r="J590" s="7"/>
      <c r="K590" s="7"/>
      <c r="L590" s="43"/>
      <c r="M590" s="8"/>
      <c r="N590" s="14"/>
      <c r="O590" s="14"/>
      <c r="P590" s="19"/>
      <c r="Q590" s="21"/>
      <c r="R590" s="21"/>
      <c r="S590" s="3"/>
    </row>
    <row r="591" spans="6:19">
      <c r="F591" s="7"/>
      <c r="G591" s="7"/>
      <c r="H591" s="7"/>
      <c r="I591" s="7"/>
      <c r="J591" s="7"/>
      <c r="K591" s="7"/>
      <c r="L591" s="43"/>
      <c r="M591" s="8"/>
      <c r="N591" s="14"/>
      <c r="O591" s="14"/>
      <c r="P591" s="19"/>
      <c r="Q591" s="21"/>
      <c r="R591" s="21"/>
      <c r="S591" s="3"/>
    </row>
    <row r="592" spans="6:19">
      <c r="F592" s="7"/>
      <c r="G592" s="7"/>
      <c r="H592" s="7"/>
      <c r="I592" s="7"/>
      <c r="J592" s="7"/>
      <c r="K592" s="7"/>
      <c r="L592" s="43"/>
      <c r="M592" s="8"/>
      <c r="N592" s="14"/>
      <c r="O592" s="14"/>
      <c r="P592" s="19"/>
      <c r="Q592" s="21"/>
      <c r="R592" s="21"/>
      <c r="S592" s="3"/>
    </row>
    <row r="593" spans="6:19">
      <c r="F593" s="7"/>
      <c r="G593" s="7"/>
      <c r="H593" s="7"/>
      <c r="I593" s="7"/>
      <c r="J593" s="7"/>
      <c r="K593" s="7"/>
      <c r="L593" s="43"/>
      <c r="M593" s="8"/>
      <c r="N593" s="14"/>
      <c r="O593" s="14"/>
      <c r="P593" s="19"/>
      <c r="Q593" s="21"/>
      <c r="R593" s="21"/>
      <c r="S593" s="3"/>
    </row>
    <row r="594" spans="6:19">
      <c r="F594" s="7"/>
      <c r="G594" s="7"/>
      <c r="H594" s="7"/>
      <c r="I594" s="7"/>
      <c r="J594" s="7"/>
      <c r="K594" s="7"/>
      <c r="L594" s="43"/>
      <c r="M594" s="8"/>
      <c r="N594" s="14"/>
      <c r="O594" s="14"/>
      <c r="P594" s="19"/>
      <c r="Q594" s="21"/>
      <c r="R594" s="21"/>
      <c r="S594" s="3"/>
    </row>
    <row r="595" spans="6:19">
      <c r="F595" s="7"/>
      <c r="G595" s="7"/>
      <c r="H595" s="7"/>
      <c r="I595" s="7"/>
      <c r="J595" s="7"/>
      <c r="K595" s="7"/>
      <c r="L595" s="43"/>
      <c r="M595" s="8"/>
      <c r="N595" s="14"/>
      <c r="O595" s="14"/>
      <c r="P595" s="19"/>
      <c r="Q595" s="21"/>
      <c r="R595" s="21"/>
      <c r="S595" s="3"/>
    </row>
    <row r="596" spans="6:19">
      <c r="F596" s="7"/>
      <c r="G596" s="7"/>
      <c r="H596" s="7"/>
      <c r="I596" s="7"/>
      <c r="J596" s="7"/>
      <c r="K596" s="7"/>
      <c r="L596" s="43"/>
      <c r="M596" s="8"/>
      <c r="N596" s="14"/>
      <c r="O596" s="14"/>
      <c r="P596" s="19"/>
      <c r="Q596" s="21"/>
      <c r="R596" s="21"/>
      <c r="S596" s="3"/>
    </row>
    <row r="597" spans="6:19">
      <c r="F597" s="7"/>
      <c r="G597" s="7"/>
      <c r="H597" s="7"/>
      <c r="I597" s="7"/>
      <c r="J597" s="7"/>
      <c r="K597" s="7"/>
      <c r="L597" s="43"/>
      <c r="M597" s="8"/>
      <c r="N597" s="14"/>
      <c r="O597" s="14"/>
      <c r="P597" s="19"/>
      <c r="Q597" s="21"/>
      <c r="R597" s="21"/>
      <c r="S597" s="3"/>
    </row>
    <row r="598" spans="6:19">
      <c r="F598" s="7"/>
      <c r="G598" s="7"/>
      <c r="H598" s="7"/>
      <c r="I598" s="7"/>
      <c r="J598" s="7"/>
      <c r="K598" s="7"/>
      <c r="L598" s="43"/>
      <c r="M598" s="8"/>
      <c r="N598" s="14"/>
      <c r="O598" s="14"/>
      <c r="P598" s="19"/>
      <c r="Q598" s="21"/>
      <c r="R598" s="21"/>
      <c r="S598" s="3"/>
    </row>
    <row r="599" spans="6:19">
      <c r="F599" s="7"/>
      <c r="G599" s="7"/>
      <c r="H599" s="7"/>
      <c r="I599" s="7"/>
      <c r="J599" s="7"/>
      <c r="K599" s="7"/>
      <c r="L599" s="43"/>
      <c r="M599" s="8"/>
      <c r="N599" s="14"/>
      <c r="O599" s="14"/>
      <c r="P599" s="19"/>
      <c r="Q599" s="21"/>
      <c r="R599" s="21"/>
      <c r="S599" s="3"/>
    </row>
    <row r="600" spans="6:19">
      <c r="F600" s="7"/>
      <c r="G600" s="7"/>
      <c r="H600" s="7"/>
      <c r="I600" s="7"/>
      <c r="J600" s="7"/>
      <c r="K600" s="7"/>
      <c r="L600" s="43"/>
      <c r="M600" s="8"/>
      <c r="N600" s="14"/>
      <c r="O600" s="14"/>
      <c r="P600" s="19"/>
      <c r="Q600" s="21"/>
      <c r="R600" s="21"/>
      <c r="S600" s="3"/>
    </row>
    <row r="601" spans="6:19">
      <c r="F601" s="7"/>
      <c r="G601" s="7"/>
      <c r="H601" s="7"/>
      <c r="I601" s="7"/>
      <c r="J601" s="7"/>
      <c r="K601" s="7"/>
      <c r="L601" s="43"/>
      <c r="M601" s="8"/>
      <c r="N601" s="14"/>
      <c r="O601" s="14"/>
      <c r="P601" s="19"/>
      <c r="Q601" s="21"/>
      <c r="R601" s="21"/>
      <c r="S601" s="3"/>
    </row>
    <row r="602" spans="6:19">
      <c r="F602" s="7"/>
      <c r="G602" s="7"/>
      <c r="H602" s="7"/>
      <c r="I602" s="7"/>
      <c r="J602" s="7"/>
      <c r="K602" s="7"/>
      <c r="L602" s="43"/>
      <c r="M602" s="8"/>
      <c r="N602" s="14"/>
      <c r="O602" s="14"/>
      <c r="P602" s="19"/>
      <c r="Q602" s="21"/>
      <c r="R602" s="21"/>
      <c r="S602" s="3"/>
    </row>
    <row r="603" spans="6:19">
      <c r="F603" s="7"/>
      <c r="G603" s="7"/>
      <c r="H603" s="7"/>
      <c r="I603" s="7"/>
      <c r="J603" s="7"/>
      <c r="K603" s="7"/>
      <c r="L603" s="43"/>
      <c r="M603" s="8"/>
      <c r="N603" s="14"/>
      <c r="O603" s="14"/>
      <c r="P603" s="19"/>
      <c r="Q603" s="21"/>
      <c r="R603" s="21"/>
      <c r="S603" s="3"/>
    </row>
    <row r="604" spans="6:19">
      <c r="F604" s="7"/>
      <c r="G604" s="7"/>
      <c r="H604" s="7"/>
      <c r="I604" s="7"/>
      <c r="J604" s="7"/>
      <c r="K604" s="7"/>
      <c r="L604" s="43"/>
      <c r="M604" s="8"/>
      <c r="N604" s="14"/>
      <c r="O604" s="14"/>
      <c r="P604" s="19"/>
      <c r="Q604" s="21"/>
      <c r="R604" s="21"/>
      <c r="S604" s="3"/>
    </row>
    <row r="605" spans="6:19">
      <c r="F605" s="7"/>
      <c r="G605" s="7"/>
      <c r="H605" s="7"/>
      <c r="I605" s="7"/>
      <c r="J605" s="7"/>
      <c r="K605" s="7"/>
      <c r="L605" s="43"/>
      <c r="M605" s="8"/>
      <c r="N605" s="14"/>
      <c r="O605" s="14"/>
      <c r="P605" s="19"/>
      <c r="Q605" s="21"/>
      <c r="R605" s="21"/>
      <c r="S605" s="3"/>
    </row>
    <row r="606" spans="6:19">
      <c r="F606" s="7"/>
      <c r="G606" s="7"/>
      <c r="H606" s="7"/>
      <c r="I606" s="7"/>
      <c r="J606" s="7"/>
      <c r="K606" s="7"/>
      <c r="L606" s="43"/>
      <c r="M606" s="8"/>
      <c r="N606" s="14"/>
      <c r="O606" s="14"/>
      <c r="P606" s="19"/>
      <c r="Q606" s="21"/>
      <c r="R606" s="21"/>
      <c r="S606" s="3"/>
    </row>
    <row r="607" spans="6:19">
      <c r="F607" s="7"/>
      <c r="G607" s="7"/>
      <c r="H607" s="7"/>
      <c r="I607" s="7"/>
      <c r="J607" s="7"/>
      <c r="K607" s="7"/>
      <c r="L607" s="43"/>
      <c r="M607" s="8"/>
      <c r="N607" s="14"/>
      <c r="O607" s="14"/>
      <c r="P607" s="19"/>
      <c r="Q607" s="21"/>
      <c r="R607" s="21"/>
      <c r="S607" s="3"/>
    </row>
    <row r="608" spans="6:19">
      <c r="F608" s="7"/>
      <c r="G608" s="7"/>
      <c r="H608" s="7"/>
      <c r="I608" s="7"/>
      <c r="J608" s="7"/>
      <c r="K608" s="7"/>
      <c r="L608" s="43"/>
      <c r="M608" s="8"/>
      <c r="N608" s="14"/>
      <c r="O608" s="14"/>
      <c r="P608" s="19"/>
      <c r="Q608" s="21"/>
      <c r="R608" s="21"/>
      <c r="S608" s="3"/>
    </row>
    <row r="609" spans="6:19">
      <c r="F609" s="7"/>
      <c r="G609" s="7"/>
      <c r="H609" s="7"/>
      <c r="I609" s="7"/>
      <c r="J609" s="7"/>
      <c r="K609" s="7"/>
      <c r="L609" s="43"/>
      <c r="M609" s="8"/>
      <c r="N609" s="14"/>
      <c r="O609" s="14"/>
      <c r="P609" s="19"/>
      <c r="Q609" s="21"/>
      <c r="R609" s="21"/>
      <c r="S609" s="3"/>
    </row>
    <row r="610" spans="6:19">
      <c r="F610" s="7"/>
      <c r="G610" s="7"/>
      <c r="H610" s="7"/>
      <c r="I610" s="7"/>
      <c r="J610" s="7"/>
      <c r="K610" s="7"/>
      <c r="L610" s="43"/>
      <c r="M610" s="8"/>
      <c r="N610" s="14"/>
      <c r="O610" s="14"/>
      <c r="P610" s="19"/>
      <c r="Q610" s="21"/>
      <c r="R610" s="21"/>
      <c r="S610" s="3"/>
    </row>
    <row r="611" spans="6:19">
      <c r="F611" s="7"/>
      <c r="G611" s="7"/>
      <c r="H611" s="7"/>
      <c r="I611" s="7"/>
      <c r="J611" s="7"/>
      <c r="K611" s="7"/>
      <c r="L611" s="43"/>
      <c r="M611" s="8"/>
      <c r="N611" s="14"/>
      <c r="O611" s="14"/>
      <c r="P611" s="19"/>
      <c r="Q611" s="21"/>
      <c r="R611" s="21"/>
      <c r="S611" s="3"/>
    </row>
    <row r="612" spans="6:19">
      <c r="F612" s="7"/>
      <c r="G612" s="7"/>
      <c r="H612" s="7"/>
      <c r="I612" s="7"/>
      <c r="J612" s="7"/>
      <c r="K612" s="7"/>
      <c r="L612" s="43"/>
      <c r="M612" s="8"/>
      <c r="N612" s="14"/>
      <c r="O612" s="14"/>
      <c r="P612" s="19"/>
      <c r="Q612" s="21"/>
      <c r="R612" s="21"/>
      <c r="S612" s="3"/>
    </row>
    <row r="613" spans="6:19">
      <c r="F613" s="7"/>
      <c r="G613" s="7"/>
      <c r="H613" s="7"/>
      <c r="I613" s="7"/>
      <c r="J613" s="7"/>
      <c r="K613" s="7"/>
      <c r="L613" s="43"/>
      <c r="M613" s="8"/>
      <c r="N613" s="14"/>
      <c r="O613" s="14"/>
      <c r="P613" s="19"/>
      <c r="Q613" s="21"/>
      <c r="R613" s="21"/>
      <c r="S613" s="3"/>
    </row>
    <row r="614" spans="6:19">
      <c r="F614" s="7"/>
      <c r="G614" s="7"/>
      <c r="H614" s="7"/>
      <c r="I614" s="7"/>
      <c r="J614" s="7"/>
      <c r="K614" s="7"/>
      <c r="L614" s="43"/>
      <c r="M614" s="8"/>
      <c r="N614" s="14"/>
      <c r="O614" s="14"/>
      <c r="P614" s="19"/>
      <c r="Q614" s="21"/>
      <c r="R614" s="21"/>
      <c r="S614" s="3"/>
    </row>
    <row r="615" spans="6:19">
      <c r="F615" s="7"/>
      <c r="G615" s="7"/>
      <c r="H615" s="7"/>
      <c r="I615" s="7"/>
      <c r="J615" s="7"/>
      <c r="K615" s="7"/>
      <c r="L615" s="43"/>
      <c r="M615" s="8"/>
      <c r="N615" s="14"/>
      <c r="O615" s="14"/>
      <c r="P615" s="19"/>
      <c r="Q615" s="21"/>
      <c r="R615" s="21"/>
      <c r="S615" s="3"/>
    </row>
    <row r="616" spans="6:19">
      <c r="F616" s="7"/>
      <c r="G616" s="7"/>
      <c r="H616" s="7"/>
      <c r="I616" s="7"/>
      <c r="J616" s="7"/>
      <c r="K616" s="7"/>
      <c r="L616" s="43"/>
      <c r="M616" s="8"/>
      <c r="N616" s="14"/>
      <c r="O616" s="14"/>
      <c r="P616" s="19"/>
      <c r="Q616" s="21"/>
      <c r="R616" s="21"/>
      <c r="S616" s="3"/>
    </row>
    <row r="617" spans="6:19">
      <c r="F617" s="7"/>
      <c r="G617" s="7"/>
      <c r="H617" s="7"/>
      <c r="I617" s="7"/>
      <c r="J617" s="7"/>
      <c r="K617" s="7"/>
      <c r="L617" s="43"/>
      <c r="M617" s="8"/>
      <c r="N617" s="14"/>
      <c r="O617" s="14"/>
      <c r="P617" s="19"/>
      <c r="Q617" s="21"/>
      <c r="R617" s="21"/>
      <c r="S617" s="3"/>
    </row>
    <row r="618" spans="6:19">
      <c r="F618" s="7"/>
      <c r="G618" s="7"/>
      <c r="H618" s="7"/>
      <c r="I618" s="7"/>
      <c r="J618" s="7"/>
      <c r="K618" s="7"/>
      <c r="L618" s="43"/>
      <c r="M618" s="8"/>
      <c r="N618" s="14"/>
      <c r="O618" s="14"/>
      <c r="P618" s="19"/>
      <c r="Q618" s="21"/>
      <c r="R618" s="21"/>
      <c r="S618" s="3"/>
    </row>
    <row r="619" spans="6:19">
      <c r="F619" s="7"/>
      <c r="G619" s="7"/>
      <c r="H619" s="7"/>
      <c r="I619" s="7"/>
      <c r="J619" s="7"/>
      <c r="K619" s="7"/>
      <c r="L619" s="43"/>
      <c r="M619" s="8"/>
      <c r="N619" s="14"/>
      <c r="O619" s="14"/>
      <c r="P619" s="19"/>
      <c r="Q619" s="21"/>
      <c r="R619" s="21"/>
      <c r="S619" s="3"/>
    </row>
    <row r="620" spans="6:19">
      <c r="F620" s="7"/>
      <c r="G620" s="7"/>
      <c r="H620" s="7"/>
      <c r="I620" s="7"/>
      <c r="J620" s="7"/>
      <c r="K620" s="7"/>
      <c r="L620" s="43"/>
      <c r="M620" s="8"/>
      <c r="N620" s="14"/>
      <c r="O620" s="14"/>
      <c r="P620" s="19"/>
      <c r="Q620" s="21"/>
      <c r="R620" s="21"/>
      <c r="S620" s="3"/>
    </row>
    <row r="621" spans="6:19">
      <c r="F621" s="7"/>
      <c r="G621" s="7"/>
      <c r="H621" s="7"/>
      <c r="I621" s="7"/>
      <c r="J621" s="7"/>
      <c r="K621" s="7"/>
      <c r="L621" s="43"/>
      <c r="M621" s="8"/>
      <c r="N621" s="14"/>
      <c r="O621" s="14"/>
      <c r="P621" s="19"/>
      <c r="Q621" s="21"/>
      <c r="R621" s="21"/>
      <c r="S621" s="3"/>
    </row>
    <row r="622" spans="6:19">
      <c r="F622" s="7"/>
      <c r="G622" s="7"/>
      <c r="H622" s="7"/>
      <c r="I622" s="7"/>
      <c r="J622" s="7"/>
      <c r="K622" s="7"/>
      <c r="L622" s="43"/>
      <c r="M622" s="8"/>
      <c r="N622" s="14"/>
      <c r="O622" s="14"/>
      <c r="P622" s="19"/>
      <c r="Q622" s="21"/>
      <c r="R622" s="21"/>
      <c r="S622" s="3"/>
    </row>
    <row r="623" spans="6:19">
      <c r="F623" s="7"/>
      <c r="G623" s="7"/>
      <c r="H623" s="7"/>
      <c r="I623" s="7"/>
      <c r="J623" s="7"/>
      <c r="K623" s="7"/>
      <c r="L623" s="43"/>
      <c r="M623" s="8"/>
      <c r="N623" s="14"/>
      <c r="O623" s="14"/>
      <c r="P623" s="19"/>
      <c r="Q623" s="21"/>
      <c r="R623" s="21"/>
      <c r="S623" s="3"/>
    </row>
    <row r="624" spans="6:19">
      <c r="F624" s="7"/>
      <c r="G624" s="7"/>
      <c r="H624" s="7"/>
      <c r="I624" s="7"/>
      <c r="J624" s="7"/>
      <c r="K624" s="7"/>
      <c r="L624" s="43"/>
      <c r="M624" s="8"/>
      <c r="N624" s="14"/>
      <c r="O624" s="14"/>
      <c r="P624" s="19"/>
      <c r="Q624" s="21"/>
      <c r="R624" s="21"/>
      <c r="S624" s="3"/>
    </row>
    <row r="625" spans="6:19">
      <c r="F625" s="7"/>
      <c r="G625" s="7"/>
      <c r="H625" s="7"/>
      <c r="I625" s="7"/>
      <c r="J625" s="7"/>
      <c r="K625" s="7"/>
      <c r="L625" s="43"/>
      <c r="M625" s="8"/>
      <c r="N625" s="14"/>
      <c r="O625" s="14"/>
      <c r="P625" s="19"/>
      <c r="Q625" s="21"/>
      <c r="R625" s="21"/>
      <c r="S625" s="3"/>
    </row>
    <row r="626" spans="6:19">
      <c r="F626" s="7"/>
      <c r="G626" s="7"/>
      <c r="H626" s="7"/>
      <c r="I626" s="7"/>
      <c r="J626" s="7"/>
      <c r="K626" s="7"/>
      <c r="L626" s="43"/>
      <c r="M626" s="8"/>
      <c r="N626" s="14"/>
      <c r="O626" s="14"/>
      <c r="P626" s="19"/>
      <c r="Q626" s="21"/>
      <c r="R626" s="21"/>
      <c r="S626" s="3"/>
    </row>
    <row r="627" spans="6:19">
      <c r="F627" s="7"/>
      <c r="G627" s="7"/>
      <c r="H627" s="7"/>
      <c r="I627" s="7"/>
      <c r="J627" s="7"/>
      <c r="K627" s="7"/>
      <c r="L627" s="43"/>
      <c r="M627" s="8"/>
      <c r="N627" s="14"/>
      <c r="O627" s="14"/>
      <c r="P627" s="19"/>
      <c r="Q627" s="21"/>
      <c r="R627" s="21"/>
      <c r="S627" s="3"/>
    </row>
    <row r="628" spans="6:19">
      <c r="F628" s="7"/>
      <c r="G628" s="7"/>
      <c r="H628" s="7"/>
      <c r="I628" s="7"/>
      <c r="J628" s="7"/>
      <c r="K628" s="7"/>
      <c r="L628" s="43"/>
      <c r="M628" s="8"/>
      <c r="N628" s="14"/>
      <c r="O628" s="14"/>
      <c r="P628" s="19"/>
      <c r="Q628" s="21"/>
      <c r="R628" s="21"/>
      <c r="S628" s="3"/>
    </row>
    <row r="629" spans="6:19">
      <c r="F629" s="7"/>
      <c r="G629" s="7"/>
      <c r="H629" s="7"/>
      <c r="I629" s="7"/>
      <c r="J629" s="7"/>
      <c r="K629" s="7"/>
      <c r="L629" s="43"/>
      <c r="M629" s="8"/>
      <c r="N629" s="14"/>
      <c r="O629" s="14"/>
      <c r="P629" s="19"/>
      <c r="Q629" s="21"/>
      <c r="R629" s="21"/>
      <c r="S629" s="3"/>
    </row>
    <row r="630" spans="6:19">
      <c r="F630" s="7"/>
      <c r="G630" s="7"/>
      <c r="H630" s="7"/>
      <c r="I630" s="7"/>
      <c r="J630" s="7"/>
      <c r="K630" s="7"/>
      <c r="L630" s="43"/>
      <c r="M630" s="8"/>
      <c r="N630" s="14"/>
      <c r="O630" s="14"/>
      <c r="P630" s="19"/>
      <c r="Q630" s="21"/>
      <c r="R630" s="21"/>
      <c r="S630" s="3"/>
    </row>
    <row r="631" spans="6:19">
      <c r="F631" s="7"/>
      <c r="G631" s="7"/>
      <c r="H631" s="7"/>
      <c r="I631" s="7"/>
      <c r="J631" s="7"/>
      <c r="K631" s="7"/>
      <c r="L631" s="43"/>
      <c r="M631" s="8"/>
      <c r="N631" s="14"/>
      <c r="O631" s="14"/>
      <c r="P631" s="19"/>
      <c r="Q631" s="21"/>
      <c r="R631" s="21"/>
      <c r="S631" s="3"/>
    </row>
    <row r="632" spans="6:19">
      <c r="F632" s="7"/>
      <c r="G632" s="7"/>
      <c r="H632" s="7"/>
      <c r="I632" s="7"/>
      <c r="J632" s="7"/>
      <c r="K632" s="7"/>
      <c r="L632" s="43"/>
      <c r="M632" s="8"/>
      <c r="N632" s="14"/>
      <c r="O632" s="14"/>
      <c r="P632" s="19"/>
      <c r="Q632" s="21"/>
      <c r="R632" s="21"/>
      <c r="S632" s="3"/>
    </row>
    <row r="633" spans="6:19">
      <c r="F633" s="7"/>
      <c r="G633" s="7"/>
      <c r="H633" s="7"/>
      <c r="I633" s="7"/>
      <c r="J633" s="7"/>
      <c r="K633" s="7"/>
      <c r="L633" s="43"/>
      <c r="M633" s="8"/>
      <c r="N633" s="14"/>
      <c r="O633" s="14"/>
      <c r="P633" s="19"/>
      <c r="Q633" s="21"/>
      <c r="R633" s="21"/>
      <c r="S633" s="3"/>
    </row>
    <row r="634" spans="6:19">
      <c r="F634" s="7"/>
      <c r="G634" s="7"/>
      <c r="H634" s="7"/>
      <c r="I634" s="7"/>
      <c r="J634" s="7"/>
      <c r="K634" s="7"/>
      <c r="L634" s="43"/>
      <c r="M634" s="8"/>
      <c r="N634" s="14"/>
      <c r="O634" s="14"/>
      <c r="P634" s="19"/>
      <c r="Q634" s="21"/>
      <c r="R634" s="21"/>
      <c r="S634" s="3"/>
    </row>
    <row r="635" spans="6:19">
      <c r="F635" s="7"/>
      <c r="G635" s="7"/>
      <c r="H635" s="7"/>
      <c r="I635" s="7"/>
      <c r="J635" s="7"/>
      <c r="K635" s="7"/>
      <c r="L635" s="43"/>
      <c r="M635" s="8"/>
      <c r="N635" s="14"/>
      <c r="O635" s="14"/>
      <c r="P635" s="19"/>
      <c r="Q635" s="21"/>
      <c r="R635" s="21"/>
      <c r="S635" s="3"/>
    </row>
    <row r="636" spans="6:19">
      <c r="F636" s="7"/>
      <c r="G636" s="7"/>
      <c r="H636" s="7"/>
      <c r="I636" s="7"/>
      <c r="J636" s="7"/>
      <c r="K636" s="7"/>
      <c r="L636" s="43"/>
      <c r="M636" s="8"/>
      <c r="N636" s="14"/>
      <c r="O636" s="14"/>
      <c r="P636" s="19"/>
      <c r="Q636" s="21"/>
      <c r="R636" s="21"/>
      <c r="S636" s="3"/>
    </row>
    <row r="637" spans="6:19">
      <c r="F637" s="7"/>
      <c r="G637" s="7"/>
      <c r="H637" s="7"/>
      <c r="I637" s="7"/>
      <c r="J637" s="7"/>
      <c r="K637" s="7"/>
      <c r="L637" s="43"/>
      <c r="M637" s="8"/>
      <c r="N637" s="14"/>
      <c r="O637" s="14"/>
      <c r="P637" s="19"/>
      <c r="Q637" s="21"/>
      <c r="R637" s="21"/>
      <c r="S637" s="3"/>
    </row>
    <row r="638" spans="6:19">
      <c r="F638" s="7"/>
      <c r="G638" s="7"/>
      <c r="H638" s="7"/>
      <c r="I638" s="7"/>
      <c r="J638" s="7"/>
      <c r="K638" s="7"/>
      <c r="L638" s="43"/>
      <c r="M638" s="8"/>
      <c r="N638" s="14"/>
      <c r="O638" s="14"/>
      <c r="P638" s="19"/>
      <c r="Q638" s="21"/>
      <c r="R638" s="21"/>
      <c r="S638" s="3"/>
    </row>
    <row r="639" spans="6:19">
      <c r="F639" s="7"/>
      <c r="G639" s="7"/>
      <c r="H639" s="7"/>
      <c r="I639" s="7"/>
      <c r="J639" s="7"/>
      <c r="K639" s="7"/>
      <c r="L639" s="43"/>
      <c r="M639" s="8"/>
      <c r="N639" s="14"/>
      <c r="O639" s="14"/>
      <c r="P639" s="19"/>
      <c r="Q639" s="21"/>
      <c r="R639" s="21"/>
      <c r="S639" s="3"/>
    </row>
    <row r="640" spans="6:19">
      <c r="F640" s="7"/>
      <c r="G640" s="7"/>
      <c r="H640" s="7"/>
      <c r="I640" s="7"/>
      <c r="J640" s="7"/>
      <c r="K640" s="7"/>
      <c r="L640" s="43"/>
      <c r="M640" s="8"/>
      <c r="N640" s="14"/>
      <c r="O640" s="14"/>
      <c r="P640" s="19"/>
      <c r="Q640" s="21"/>
      <c r="R640" s="21"/>
      <c r="S640" s="3"/>
    </row>
    <row r="641" spans="6:19">
      <c r="F641" s="7"/>
      <c r="G641" s="7"/>
      <c r="H641" s="7"/>
      <c r="I641" s="7"/>
      <c r="J641" s="7"/>
      <c r="K641" s="7"/>
      <c r="L641" s="43"/>
      <c r="M641" s="8"/>
      <c r="N641" s="14"/>
      <c r="O641" s="14"/>
      <c r="P641" s="19"/>
      <c r="Q641" s="21"/>
      <c r="R641" s="21"/>
      <c r="S641" s="3"/>
    </row>
    <row r="642" spans="6:19">
      <c r="F642" s="7"/>
      <c r="G642" s="7"/>
      <c r="H642" s="7"/>
      <c r="I642" s="7"/>
      <c r="J642" s="7"/>
      <c r="K642" s="7"/>
      <c r="L642" s="43"/>
      <c r="M642" s="8"/>
      <c r="N642" s="14"/>
      <c r="O642" s="14"/>
      <c r="P642" s="19"/>
      <c r="Q642" s="21"/>
      <c r="R642" s="21"/>
      <c r="S642" s="3"/>
    </row>
    <row r="643" spans="6:19">
      <c r="F643" s="7"/>
      <c r="G643" s="7"/>
      <c r="H643" s="7"/>
      <c r="I643" s="7"/>
      <c r="J643" s="7"/>
      <c r="K643" s="7"/>
      <c r="L643" s="43"/>
      <c r="M643" s="8"/>
      <c r="N643" s="14"/>
      <c r="O643" s="14"/>
      <c r="P643" s="19"/>
      <c r="Q643" s="21"/>
      <c r="R643" s="21"/>
      <c r="S643" s="3"/>
    </row>
    <row r="644" spans="6:19">
      <c r="F644" s="7"/>
      <c r="G644" s="7"/>
      <c r="H644" s="7"/>
      <c r="I644" s="7"/>
      <c r="J644" s="7"/>
      <c r="K644" s="7"/>
      <c r="L644" s="43"/>
      <c r="M644" s="8"/>
      <c r="N644" s="14"/>
      <c r="O644" s="14"/>
      <c r="P644" s="19"/>
      <c r="Q644" s="21"/>
      <c r="R644" s="21"/>
      <c r="S644" s="3"/>
    </row>
    <row r="645" spans="6:19">
      <c r="F645" s="7"/>
      <c r="G645" s="7"/>
      <c r="H645" s="7"/>
      <c r="I645" s="7"/>
      <c r="J645" s="7"/>
      <c r="K645" s="7"/>
      <c r="L645" s="43"/>
      <c r="M645" s="8"/>
      <c r="N645" s="14"/>
      <c r="O645" s="14"/>
      <c r="P645" s="19"/>
      <c r="Q645" s="21"/>
      <c r="R645" s="21"/>
      <c r="S645" s="3"/>
    </row>
    <row r="646" spans="6:19">
      <c r="F646" s="7"/>
      <c r="G646" s="7"/>
      <c r="H646" s="7"/>
      <c r="I646" s="7"/>
      <c r="J646" s="7"/>
      <c r="K646" s="7"/>
      <c r="L646" s="43"/>
      <c r="M646" s="8"/>
      <c r="N646" s="14"/>
      <c r="O646" s="14"/>
      <c r="P646" s="19"/>
      <c r="Q646" s="21"/>
      <c r="R646" s="21"/>
      <c r="S646" s="3"/>
    </row>
    <row r="647" spans="6:19">
      <c r="F647" s="7"/>
      <c r="G647" s="7"/>
      <c r="H647" s="7"/>
      <c r="I647" s="7"/>
      <c r="J647" s="7"/>
      <c r="K647" s="7"/>
      <c r="L647" s="43"/>
      <c r="M647" s="8"/>
      <c r="N647" s="14"/>
      <c r="O647" s="14"/>
      <c r="P647" s="19"/>
      <c r="Q647" s="21"/>
      <c r="R647" s="21"/>
      <c r="S647" s="3"/>
    </row>
    <row r="648" spans="6:19">
      <c r="F648" s="7"/>
      <c r="G648" s="7"/>
      <c r="H648" s="7"/>
      <c r="I648" s="7"/>
      <c r="J648" s="7"/>
      <c r="K648" s="7"/>
      <c r="L648" s="43"/>
      <c r="M648" s="8"/>
      <c r="N648" s="14"/>
      <c r="O648" s="14"/>
      <c r="P648" s="19"/>
      <c r="Q648" s="21"/>
      <c r="R648" s="21"/>
      <c r="S648" s="3"/>
    </row>
    <row r="649" spans="6:19">
      <c r="F649" s="7"/>
      <c r="G649" s="7"/>
      <c r="H649" s="7"/>
      <c r="I649" s="7"/>
      <c r="J649" s="7"/>
      <c r="K649" s="7"/>
      <c r="L649" s="43"/>
      <c r="M649" s="8"/>
      <c r="N649" s="14"/>
      <c r="O649" s="14"/>
      <c r="P649" s="19"/>
      <c r="Q649" s="21"/>
      <c r="R649" s="21"/>
      <c r="S649" s="3"/>
    </row>
    <row r="650" spans="6:19">
      <c r="F650" s="7"/>
      <c r="G650" s="7"/>
      <c r="H650" s="7"/>
      <c r="I650" s="7"/>
      <c r="J650" s="7"/>
      <c r="K650" s="7"/>
      <c r="L650" s="43"/>
      <c r="M650" s="8"/>
      <c r="N650" s="14"/>
      <c r="O650" s="14"/>
      <c r="P650" s="19"/>
      <c r="Q650" s="21"/>
      <c r="R650" s="21"/>
      <c r="S650" s="3"/>
    </row>
    <row r="651" spans="6:19">
      <c r="F651" s="7"/>
      <c r="G651" s="7"/>
      <c r="H651" s="7"/>
      <c r="I651" s="7"/>
      <c r="J651" s="7"/>
      <c r="K651" s="7"/>
      <c r="L651" s="43"/>
      <c r="M651" s="8"/>
      <c r="N651" s="14"/>
      <c r="O651" s="14"/>
      <c r="P651" s="19"/>
      <c r="Q651" s="21"/>
      <c r="R651" s="21"/>
      <c r="S651" s="3"/>
    </row>
    <row r="652" spans="6:19">
      <c r="F652" s="7"/>
      <c r="G652" s="7"/>
      <c r="H652" s="7"/>
      <c r="I652" s="7"/>
      <c r="J652" s="7"/>
      <c r="K652" s="7"/>
      <c r="L652" s="43"/>
      <c r="M652" s="8"/>
      <c r="N652" s="14"/>
      <c r="O652" s="14"/>
      <c r="P652" s="19"/>
      <c r="Q652" s="21"/>
      <c r="R652" s="21"/>
      <c r="S652" s="3"/>
    </row>
    <row r="653" spans="6:19">
      <c r="F653" s="7"/>
      <c r="G653" s="7"/>
      <c r="H653" s="7"/>
      <c r="I653" s="7"/>
      <c r="J653" s="7"/>
      <c r="K653" s="7"/>
      <c r="L653" s="43"/>
      <c r="M653" s="8"/>
      <c r="N653" s="14"/>
      <c r="O653" s="14"/>
      <c r="P653" s="19"/>
      <c r="Q653" s="21"/>
      <c r="R653" s="21"/>
      <c r="S653" s="3"/>
    </row>
    <row r="654" spans="6:19">
      <c r="F654" s="7"/>
      <c r="G654" s="7"/>
      <c r="H654" s="7"/>
      <c r="I654" s="7"/>
      <c r="J654" s="7"/>
      <c r="K654" s="7"/>
      <c r="L654" s="43"/>
      <c r="M654" s="8"/>
      <c r="N654" s="14"/>
      <c r="O654" s="14"/>
      <c r="P654" s="19"/>
      <c r="Q654" s="21"/>
      <c r="R654" s="21"/>
      <c r="S654" s="3"/>
    </row>
    <row r="655" spans="6:19">
      <c r="F655" s="7"/>
      <c r="G655" s="7"/>
      <c r="H655" s="7"/>
      <c r="I655" s="7"/>
      <c r="J655" s="7"/>
      <c r="K655" s="7"/>
      <c r="L655" s="43"/>
      <c r="M655" s="8"/>
      <c r="N655" s="14"/>
      <c r="O655" s="14"/>
      <c r="P655" s="19"/>
      <c r="Q655" s="21"/>
      <c r="R655" s="21"/>
      <c r="S655" s="3"/>
    </row>
    <row r="656" spans="6:19">
      <c r="F656" s="7"/>
      <c r="G656" s="7"/>
      <c r="H656" s="7"/>
      <c r="I656" s="7"/>
      <c r="J656" s="7"/>
      <c r="K656" s="7"/>
      <c r="L656" s="43"/>
      <c r="M656" s="8"/>
      <c r="N656" s="14"/>
      <c r="O656" s="14"/>
      <c r="P656" s="19"/>
      <c r="Q656" s="21"/>
      <c r="R656" s="21"/>
      <c r="S656" s="3"/>
    </row>
    <row r="657" spans="6:19">
      <c r="F657" s="7"/>
      <c r="G657" s="7"/>
      <c r="H657" s="7"/>
      <c r="I657" s="7"/>
      <c r="J657" s="7"/>
      <c r="K657" s="7"/>
      <c r="L657" s="43"/>
      <c r="M657" s="8"/>
      <c r="N657" s="14"/>
      <c r="O657" s="14"/>
      <c r="P657" s="19"/>
      <c r="Q657" s="21"/>
      <c r="R657" s="21"/>
      <c r="S657" s="3"/>
    </row>
    <row r="658" spans="6:19">
      <c r="F658" s="7"/>
      <c r="G658" s="7"/>
      <c r="H658" s="7"/>
      <c r="I658" s="7"/>
      <c r="J658" s="7"/>
      <c r="K658" s="7"/>
      <c r="L658" s="43"/>
      <c r="M658" s="8"/>
      <c r="N658" s="14"/>
      <c r="O658" s="14"/>
      <c r="P658" s="19"/>
      <c r="Q658" s="21"/>
      <c r="R658" s="21"/>
      <c r="S658" s="3"/>
    </row>
    <row r="659" spans="6:19">
      <c r="F659" s="7"/>
      <c r="G659" s="7"/>
      <c r="H659" s="7"/>
      <c r="I659" s="7"/>
      <c r="J659" s="7"/>
      <c r="K659" s="7"/>
      <c r="L659" s="43"/>
      <c r="M659" s="8"/>
      <c r="N659" s="14"/>
      <c r="O659" s="14"/>
      <c r="P659" s="19"/>
      <c r="Q659" s="21"/>
      <c r="R659" s="21"/>
      <c r="S659" s="3"/>
    </row>
    <row r="660" spans="6:19">
      <c r="F660" s="7"/>
      <c r="G660" s="7"/>
      <c r="H660" s="7"/>
      <c r="I660" s="7"/>
      <c r="J660" s="7"/>
      <c r="K660" s="7"/>
      <c r="L660" s="43"/>
      <c r="M660" s="8"/>
      <c r="N660" s="14"/>
      <c r="O660" s="14"/>
      <c r="P660" s="19"/>
      <c r="Q660" s="21"/>
      <c r="R660" s="21"/>
      <c r="S660" s="3"/>
    </row>
    <row r="661" spans="6:19">
      <c r="F661" s="7"/>
      <c r="G661" s="7"/>
      <c r="H661" s="7"/>
      <c r="I661" s="7"/>
      <c r="J661" s="7"/>
      <c r="K661" s="7"/>
      <c r="L661" s="43"/>
      <c r="M661" s="8"/>
      <c r="N661" s="14"/>
      <c r="O661" s="14"/>
      <c r="P661" s="19"/>
      <c r="Q661" s="21"/>
      <c r="R661" s="21"/>
      <c r="S661" s="3"/>
    </row>
    <row r="662" spans="6:19">
      <c r="F662" s="7"/>
      <c r="G662" s="7"/>
      <c r="H662" s="7"/>
      <c r="I662" s="7"/>
      <c r="J662" s="7"/>
      <c r="K662" s="7"/>
      <c r="L662" s="43"/>
      <c r="M662" s="8"/>
      <c r="N662" s="14"/>
      <c r="O662" s="14"/>
      <c r="P662" s="19"/>
      <c r="Q662" s="21"/>
      <c r="R662" s="21"/>
      <c r="S662" s="3"/>
    </row>
    <row r="663" spans="6:19">
      <c r="F663" s="7"/>
      <c r="G663" s="7"/>
      <c r="H663" s="7"/>
      <c r="I663" s="7"/>
      <c r="J663" s="7"/>
      <c r="K663" s="7"/>
      <c r="L663" s="43"/>
      <c r="M663" s="8"/>
      <c r="N663" s="14"/>
      <c r="O663" s="14"/>
      <c r="P663" s="19"/>
      <c r="Q663" s="21"/>
      <c r="R663" s="21"/>
      <c r="S663" s="3"/>
    </row>
    <row r="664" spans="6:19">
      <c r="F664" s="7"/>
      <c r="G664" s="7"/>
      <c r="H664" s="7"/>
      <c r="I664" s="7"/>
      <c r="J664" s="7"/>
      <c r="K664" s="7"/>
      <c r="L664" s="43"/>
      <c r="M664" s="8"/>
      <c r="N664" s="14"/>
      <c r="O664" s="14"/>
      <c r="P664" s="19"/>
      <c r="Q664" s="21"/>
      <c r="R664" s="21"/>
      <c r="S664" s="3"/>
    </row>
    <row r="665" spans="6:19">
      <c r="F665" s="7"/>
      <c r="G665" s="7"/>
      <c r="H665" s="7"/>
      <c r="I665" s="7"/>
      <c r="J665" s="7"/>
      <c r="K665" s="7"/>
      <c r="L665" s="43"/>
      <c r="M665" s="8"/>
      <c r="N665" s="14"/>
      <c r="O665" s="14"/>
      <c r="P665" s="19"/>
      <c r="Q665" s="21"/>
      <c r="R665" s="21"/>
      <c r="S665" s="3"/>
    </row>
    <row r="666" spans="6:19">
      <c r="F666" s="7"/>
      <c r="G666" s="7"/>
      <c r="H666" s="7"/>
      <c r="I666" s="7"/>
      <c r="J666" s="7"/>
      <c r="K666" s="7"/>
      <c r="L666" s="43"/>
      <c r="M666" s="8"/>
      <c r="N666" s="14"/>
      <c r="O666" s="14"/>
      <c r="P666" s="19"/>
      <c r="Q666" s="21"/>
      <c r="R666" s="21"/>
      <c r="S666" s="3"/>
    </row>
    <row r="667" spans="6:19">
      <c r="F667" s="7"/>
      <c r="G667" s="7"/>
      <c r="H667" s="7"/>
      <c r="I667" s="7"/>
      <c r="J667" s="7"/>
      <c r="K667" s="7"/>
      <c r="L667" s="43"/>
      <c r="M667" s="8"/>
      <c r="N667" s="14"/>
      <c r="O667" s="14"/>
      <c r="P667" s="19"/>
      <c r="Q667" s="21"/>
      <c r="R667" s="21"/>
      <c r="S667" s="3"/>
    </row>
    <row r="668" spans="6:19">
      <c r="F668" s="7"/>
      <c r="G668" s="7"/>
      <c r="H668" s="7"/>
      <c r="I668" s="7"/>
      <c r="J668" s="7"/>
      <c r="K668" s="7"/>
      <c r="L668" s="43"/>
      <c r="M668" s="8"/>
      <c r="N668" s="14"/>
      <c r="O668" s="14"/>
      <c r="P668" s="19"/>
      <c r="Q668" s="21"/>
      <c r="R668" s="21"/>
      <c r="S668" s="3"/>
    </row>
    <row r="669" spans="6:19">
      <c r="F669" s="7"/>
      <c r="G669" s="7"/>
      <c r="H669" s="7"/>
      <c r="I669" s="7"/>
      <c r="J669" s="7"/>
      <c r="K669" s="7"/>
      <c r="L669" s="43"/>
      <c r="M669" s="8"/>
      <c r="N669" s="14"/>
      <c r="O669" s="14"/>
      <c r="P669" s="19"/>
      <c r="Q669" s="21"/>
      <c r="R669" s="21"/>
      <c r="S669" s="3"/>
    </row>
    <row r="670" spans="6:19">
      <c r="F670" s="7"/>
      <c r="G670" s="7"/>
      <c r="H670" s="7"/>
      <c r="I670" s="7"/>
      <c r="J670" s="7"/>
      <c r="K670" s="7"/>
      <c r="L670" s="43"/>
      <c r="M670" s="8"/>
      <c r="N670" s="14"/>
      <c r="O670" s="14"/>
      <c r="P670" s="19"/>
      <c r="Q670" s="21"/>
      <c r="R670" s="21"/>
      <c r="S670" s="3"/>
    </row>
    <row r="671" spans="6:19">
      <c r="F671" s="7"/>
      <c r="G671" s="7"/>
      <c r="H671" s="7"/>
      <c r="I671" s="7"/>
      <c r="J671" s="7"/>
      <c r="K671" s="7"/>
      <c r="L671" s="43"/>
      <c r="M671" s="8"/>
      <c r="N671" s="14"/>
      <c r="O671" s="14"/>
      <c r="P671" s="19"/>
      <c r="Q671" s="21"/>
      <c r="R671" s="21"/>
      <c r="S671" s="3"/>
    </row>
    <row r="672" spans="6:19">
      <c r="F672" s="7"/>
      <c r="G672" s="7"/>
      <c r="H672" s="7"/>
      <c r="I672" s="7"/>
      <c r="J672" s="7"/>
      <c r="K672" s="7"/>
      <c r="L672" s="43"/>
      <c r="M672" s="8"/>
      <c r="N672" s="14"/>
      <c r="O672" s="14"/>
      <c r="P672" s="19"/>
      <c r="Q672" s="21"/>
      <c r="R672" s="21"/>
      <c r="S672" s="3"/>
    </row>
    <row r="673" spans="6:19">
      <c r="F673" s="7"/>
      <c r="G673" s="7"/>
      <c r="H673" s="7"/>
      <c r="I673" s="7"/>
      <c r="J673" s="7"/>
      <c r="K673" s="7"/>
      <c r="L673" s="43"/>
      <c r="M673" s="8"/>
      <c r="N673" s="14"/>
      <c r="O673" s="14"/>
      <c r="P673" s="19"/>
      <c r="Q673" s="21"/>
      <c r="R673" s="21"/>
      <c r="S673" s="3"/>
    </row>
    <row r="674" spans="6:19">
      <c r="F674" s="7"/>
      <c r="G674" s="7"/>
      <c r="H674" s="7"/>
      <c r="I674" s="7"/>
      <c r="J674" s="7"/>
      <c r="K674" s="7"/>
      <c r="L674" s="43"/>
      <c r="M674" s="8"/>
      <c r="N674" s="14"/>
      <c r="O674" s="14"/>
      <c r="P674" s="19"/>
      <c r="Q674" s="21"/>
      <c r="R674" s="21"/>
      <c r="S674" s="3"/>
    </row>
    <row r="675" spans="6:19">
      <c r="F675" s="7"/>
      <c r="G675" s="7"/>
      <c r="H675" s="7"/>
      <c r="I675" s="7"/>
      <c r="J675" s="7"/>
      <c r="K675" s="7"/>
      <c r="L675" s="43"/>
      <c r="M675" s="8"/>
      <c r="N675" s="14"/>
      <c r="O675" s="14"/>
      <c r="P675" s="19"/>
      <c r="Q675" s="21"/>
      <c r="R675" s="21"/>
      <c r="S675" s="3"/>
    </row>
    <row r="676" spans="6:19">
      <c r="F676" s="7"/>
      <c r="G676" s="7"/>
      <c r="H676" s="7"/>
      <c r="I676" s="7"/>
      <c r="J676" s="7"/>
      <c r="K676" s="7"/>
      <c r="L676" s="43"/>
      <c r="M676" s="8"/>
      <c r="N676" s="14"/>
      <c r="O676" s="14"/>
      <c r="P676" s="19"/>
      <c r="Q676" s="21"/>
      <c r="R676" s="21"/>
      <c r="S676" s="3"/>
    </row>
    <row r="677" spans="6:19">
      <c r="F677" s="7"/>
      <c r="G677" s="7"/>
      <c r="H677" s="7"/>
      <c r="I677" s="7"/>
      <c r="J677" s="7"/>
      <c r="K677" s="7"/>
      <c r="L677" s="43"/>
      <c r="M677" s="8"/>
      <c r="N677" s="14"/>
      <c r="O677" s="14"/>
      <c r="P677" s="19"/>
      <c r="Q677" s="21"/>
      <c r="R677" s="21"/>
      <c r="S677" s="3"/>
    </row>
    <row r="678" spans="6:19">
      <c r="F678" s="7"/>
      <c r="G678" s="7"/>
      <c r="H678" s="7"/>
      <c r="I678" s="7"/>
      <c r="J678" s="7"/>
      <c r="K678" s="7"/>
      <c r="L678" s="43"/>
      <c r="M678" s="8"/>
      <c r="N678" s="14"/>
      <c r="O678" s="14"/>
      <c r="P678" s="19"/>
      <c r="Q678" s="21"/>
      <c r="R678" s="21"/>
      <c r="S678" s="3"/>
    </row>
    <row r="679" spans="6:19">
      <c r="F679" s="7"/>
      <c r="G679" s="7"/>
      <c r="H679" s="7"/>
      <c r="I679" s="7"/>
      <c r="J679" s="7"/>
      <c r="K679" s="7"/>
      <c r="L679" s="43"/>
      <c r="M679" s="8"/>
      <c r="N679" s="14"/>
      <c r="O679" s="14"/>
      <c r="P679" s="19"/>
      <c r="Q679" s="21"/>
      <c r="R679" s="21"/>
      <c r="S679" s="3"/>
    </row>
    <row r="680" spans="6:19">
      <c r="F680" s="7"/>
      <c r="G680" s="7"/>
      <c r="H680" s="7"/>
      <c r="I680" s="7"/>
      <c r="J680" s="7"/>
      <c r="K680" s="7"/>
      <c r="L680" s="43"/>
      <c r="M680" s="8"/>
      <c r="N680" s="14"/>
      <c r="O680" s="14"/>
      <c r="P680" s="19"/>
      <c r="Q680" s="21"/>
      <c r="R680" s="21"/>
      <c r="S680" s="3"/>
    </row>
    <row r="681" spans="6:19">
      <c r="F681" s="7"/>
      <c r="G681" s="7"/>
      <c r="H681" s="7"/>
      <c r="I681" s="7"/>
      <c r="J681" s="7"/>
      <c r="K681" s="7"/>
      <c r="L681" s="43"/>
      <c r="M681" s="8"/>
      <c r="N681" s="14"/>
      <c r="O681" s="14"/>
      <c r="P681" s="19"/>
      <c r="Q681" s="21"/>
      <c r="R681" s="21"/>
      <c r="S681" s="3"/>
    </row>
    <row r="682" spans="6:19">
      <c r="F682" s="7"/>
      <c r="G682" s="7"/>
      <c r="H682" s="7"/>
      <c r="I682" s="7"/>
      <c r="J682" s="7"/>
      <c r="K682" s="7"/>
      <c r="L682" s="43"/>
      <c r="M682" s="8"/>
      <c r="N682" s="14"/>
      <c r="O682" s="14"/>
      <c r="P682" s="19"/>
      <c r="Q682" s="21"/>
      <c r="R682" s="21"/>
      <c r="S682" s="3"/>
    </row>
    <row r="683" spans="6:19">
      <c r="F683" s="7"/>
      <c r="G683" s="7"/>
      <c r="H683" s="7"/>
      <c r="I683" s="7"/>
      <c r="J683" s="7"/>
      <c r="K683" s="7"/>
      <c r="L683" s="43"/>
      <c r="M683" s="8"/>
      <c r="N683" s="14"/>
      <c r="O683" s="14"/>
      <c r="P683" s="19"/>
      <c r="Q683" s="21"/>
      <c r="R683" s="21"/>
      <c r="S683" s="3"/>
    </row>
    <row r="684" spans="6:19">
      <c r="F684" s="7"/>
      <c r="G684" s="7"/>
      <c r="H684" s="7"/>
      <c r="I684" s="7"/>
      <c r="J684" s="7"/>
      <c r="K684" s="7"/>
      <c r="L684" s="43"/>
      <c r="M684" s="8"/>
      <c r="N684" s="14"/>
      <c r="O684" s="14"/>
      <c r="P684" s="19"/>
      <c r="Q684" s="21"/>
      <c r="R684" s="21"/>
      <c r="S684" s="3"/>
    </row>
    <row r="685" spans="6:19">
      <c r="F685" s="7"/>
      <c r="G685" s="7"/>
      <c r="H685" s="7"/>
      <c r="I685" s="7"/>
      <c r="J685" s="7"/>
      <c r="K685" s="7"/>
      <c r="L685" s="43"/>
      <c r="M685" s="8"/>
      <c r="N685" s="14"/>
      <c r="O685" s="14"/>
      <c r="P685" s="19"/>
      <c r="Q685" s="21"/>
      <c r="R685" s="21"/>
      <c r="S685" s="3"/>
    </row>
    <row r="686" spans="6:19">
      <c r="F686" s="7"/>
      <c r="G686" s="7"/>
      <c r="H686" s="7"/>
      <c r="I686" s="7"/>
      <c r="J686" s="7"/>
      <c r="K686" s="7"/>
      <c r="L686" s="43"/>
      <c r="M686" s="8"/>
      <c r="N686" s="14"/>
      <c r="O686" s="14"/>
      <c r="P686" s="19"/>
      <c r="Q686" s="21"/>
      <c r="R686" s="21"/>
      <c r="S686" s="3"/>
    </row>
    <row r="687" spans="6:19">
      <c r="F687" s="7"/>
      <c r="G687" s="7"/>
      <c r="H687" s="7"/>
      <c r="I687" s="7"/>
      <c r="J687" s="7"/>
      <c r="K687" s="7"/>
      <c r="L687" s="43"/>
      <c r="M687" s="8"/>
      <c r="N687" s="14"/>
      <c r="O687" s="14"/>
      <c r="P687" s="19"/>
      <c r="Q687" s="21"/>
      <c r="R687" s="21"/>
      <c r="S687" s="3"/>
    </row>
    <row r="688" spans="6:19">
      <c r="F688" s="7"/>
      <c r="G688" s="7"/>
      <c r="H688" s="7"/>
      <c r="I688" s="7"/>
      <c r="J688" s="7"/>
      <c r="K688" s="7"/>
      <c r="L688" s="43"/>
      <c r="M688" s="8"/>
      <c r="N688" s="14"/>
      <c r="O688" s="14"/>
      <c r="P688" s="19"/>
      <c r="Q688" s="21"/>
      <c r="R688" s="21"/>
      <c r="S688" s="3"/>
    </row>
    <row r="689" spans="6:19">
      <c r="F689" s="7"/>
      <c r="G689" s="7"/>
      <c r="H689" s="7"/>
      <c r="I689" s="7"/>
      <c r="J689" s="7"/>
      <c r="K689" s="7"/>
      <c r="L689" s="43"/>
      <c r="M689" s="8"/>
      <c r="N689" s="14"/>
      <c r="O689" s="14"/>
      <c r="P689" s="19"/>
      <c r="Q689" s="21"/>
      <c r="R689" s="21"/>
      <c r="S689" s="3"/>
    </row>
    <row r="690" spans="6:19">
      <c r="F690" s="7"/>
      <c r="G690" s="7"/>
      <c r="H690" s="7"/>
      <c r="I690" s="7"/>
      <c r="J690" s="7"/>
      <c r="K690" s="7"/>
      <c r="L690" s="43"/>
      <c r="M690" s="8"/>
      <c r="N690" s="14"/>
      <c r="O690" s="14"/>
      <c r="P690" s="19"/>
      <c r="Q690" s="21"/>
      <c r="R690" s="21"/>
      <c r="S690" s="3"/>
    </row>
    <row r="691" spans="6:19">
      <c r="F691" s="7"/>
      <c r="G691" s="7"/>
      <c r="H691" s="7"/>
      <c r="I691" s="7"/>
      <c r="J691" s="7"/>
      <c r="K691" s="7"/>
      <c r="L691" s="43"/>
      <c r="M691" s="8"/>
      <c r="N691" s="14"/>
      <c r="O691" s="14"/>
      <c r="P691" s="19"/>
      <c r="Q691" s="21"/>
      <c r="R691" s="21"/>
      <c r="S691" s="3"/>
    </row>
    <row r="692" spans="6:19">
      <c r="F692" s="7"/>
      <c r="G692" s="7"/>
      <c r="H692" s="7"/>
      <c r="I692" s="7"/>
      <c r="J692" s="7"/>
      <c r="K692" s="7"/>
      <c r="L692" s="43"/>
      <c r="M692" s="8"/>
      <c r="N692" s="14"/>
      <c r="O692" s="14"/>
      <c r="P692" s="19"/>
      <c r="Q692" s="21"/>
      <c r="R692" s="21"/>
      <c r="S692" s="3"/>
    </row>
    <row r="693" spans="6:19">
      <c r="F693" s="7"/>
      <c r="G693" s="7"/>
      <c r="H693" s="7"/>
      <c r="I693" s="7"/>
      <c r="J693" s="7"/>
      <c r="K693" s="7"/>
      <c r="L693" s="43"/>
      <c r="M693" s="8"/>
      <c r="N693" s="14"/>
      <c r="O693" s="14"/>
      <c r="P693" s="19"/>
      <c r="Q693" s="21"/>
      <c r="R693" s="21"/>
      <c r="S693" s="3"/>
    </row>
    <row r="694" spans="6:19">
      <c r="F694" s="7"/>
      <c r="G694" s="7"/>
      <c r="H694" s="7"/>
      <c r="I694" s="7"/>
      <c r="J694" s="7"/>
      <c r="K694" s="7"/>
      <c r="L694" s="43"/>
      <c r="M694" s="8"/>
      <c r="N694" s="14"/>
      <c r="O694" s="14"/>
      <c r="P694" s="19"/>
      <c r="Q694" s="21"/>
      <c r="R694" s="21"/>
      <c r="S694" s="3"/>
    </row>
    <row r="695" spans="6:19">
      <c r="F695" s="7"/>
      <c r="G695" s="7"/>
      <c r="H695" s="7"/>
      <c r="I695" s="7"/>
      <c r="J695" s="7"/>
      <c r="K695" s="7"/>
      <c r="L695" s="43"/>
      <c r="M695" s="8"/>
      <c r="N695" s="14"/>
      <c r="O695" s="14"/>
      <c r="P695" s="19"/>
      <c r="Q695" s="21"/>
      <c r="R695" s="21"/>
      <c r="S695" s="3"/>
    </row>
    <row r="696" spans="6:19">
      <c r="F696" s="7"/>
      <c r="G696" s="7"/>
      <c r="H696" s="7"/>
      <c r="I696" s="7"/>
      <c r="J696" s="7"/>
      <c r="K696" s="7"/>
      <c r="L696" s="43"/>
      <c r="M696" s="8"/>
      <c r="N696" s="14"/>
      <c r="O696" s="14"/>
      <c r="P696" s="19"/>
      <c r="Q696" s="21"/>
      <c r="R696" s="21"/>
      <c r="S696" s="3"/>
    </row>
    <row r="697" spans="6:19">
      <c r="F697" s="7"/>
      <c r="G697" s="7"/>
      <c r="H697" s="7"/>
      <c r="I697" s="7"/>
      <c r="J697" s="7"/>
      <c r="K697" s="7"/>
      <c r="L697" s="43"/>
      <c r="M697" s="8"/>
      <c r="N697" s="14"/>
      <c r="O697" s="14"/>
      <c r="P697" s="19"/>
      <c r="Q697" s="21"/>
      <c r="R697" s="21"/>
      <c r="S697" s="3"/>
    </row>
    <row r="698" spans="6:19">
      <c r="F698" s="7"/>
      <c r="G698" s="7"/>
      <c r="H698" s="7"/>
      <c r="I698" s="7"/>
      <c r="J698" s="7"/>
      <c r="K698" s="7"/>
      <c r="L698" s="43"/>
      <c r="M698" s="8"/>
      <c r="N698" s="14"/>
      <c r="O698" s="14"/>
      <c r="P698" s="19"/>
      <c r="Q698" s="21"/>
      <c r="R698" s="21"/>
      <c r="S698" s="3"/>
    </row>
    <row r="699" spans="6:19">
      <c r="F699" s="7"/>
      <c r="G699" s="7"/>
      <c r="H699" s="7"/>
      <c r="I699" s="7"/>
      <c r="J699" s="7"/>
      <c r="K699" s="7"/>
      <c r="L699" s="43"/>
      <c r="M699" s="8"/>
      <c r="N699" s="14"/>
      <c r="O699" s="14"/>
      <c r="P699" s="19"/>
      <c r="Q699" s="21"/>
      <c r="R699" s="21"/>
      <c r="S699" s="3"/>
    </row>
    <row r="700" spans="6:19">
      <c r="F700" s="7"/>
      <c r="G700" s="7"/>
      <c r="H700" s="7"/>
      <c r="I700" s="7"/>
      <c r="J700" s="7"/>
      <c r="K700" s="7"/>
      <c r="L700" s="43"/>
      <c r="M700" s="8"/>
      <c r="N700" s="14"/>
      <c r="O700" s="14"/>
      <c r="P700" s="19"/>
      <c r="Q700" s="21"/>
      <c r="R700" s="21"/>
      <c r="S700" s="3"/>
    </row>
    <row r="701" spans="6:19">
      <c r="F701" s="7"/>
      <c r="G701" s="7"/>
      <c r="H701" s="7"/>
      <c r="I701" s="7"/>
      <c r="J701" s="7"/>
      <c r="K701" s="7"/>
      <c r="L701" s="43"/>
      <c r="M701" s="8"/>
      <c r="N701" s="14"/>
      <c r="O701" s="14"/>
      <c r="P701" s="19"/>
      <c r="Q701" s="21"/>
      <c r="R701" s="21"/>
      <c r="S701" s="3"/>
    </row>
    <row r="702" spans="6:19">
      <c r="F702" s="7"/>
      <c r="G702" s="7"/>
      <c r="H702" s="7"/>
      <c r="I702" s="7"/>
      <c r="J702" s="7"/>
      <c r="K702" s="7"/>
      <c r="L702" s="43"/>
      <c r="M702" s="8"/>
      <c r="N702" s="14"/>
      <c r="O702" s="14"/>
      <c r="P702" s="19"/>
      <c r="Q702" s="21"/>
      <c r="R702" s="21"/>
      <c r="S702" s="3"/>
    </row>
    <row r="703" spans="6:19">
      <c r="F703" s="7"/>
      <c r="G703" s="7"/>
      <c r="H703" s="7"/>
      <c r="I703" s="7"/>
      <c r="J703" s="7"/>
      <c r="K703" s="7"/>
      <c r="L703" s="43"/>
      <c r="M703" s="8"/>
      <c r="N703" s="14"/>
      <c r="O703" s="14"/>
      <c r="P703" s="19"/>
      <c r="Q703" s="21"/>
      <c r="R703" s="21"/>
      <c r="S703" s="3"/>
    </row>
    <row r="704" spans="6:19">
      <c r="F704" s="7"/>
      <c r="G704" s="7"/>
      <c r="H704" s="7"/>
      <c r="I704" s="7"/>
      <c r="J704" s="7"/>
      <c r="K704" s="7"/>
      <c r="L704" s="43"/>
      <c r="M704" s="8"/>
      <c r="N704" s="14"/>
      <c r="O704" s="14"/>
      <c r="P704" s="19"/>
      <c r="Q704" s="21"/>
      <c r="R704" s="21"/>
      <c r="S704" s="3"/>
    </row>
    <row r="705" spans="6:19">
      <c r="F705" s="7"/>
      <c r="G705" s="7"/>
      <c r="H705" s="7"/>
      <c r="I705" s="7"/>
      <c r="J705" s="7"/>
      <c r="K705" s="7"/>
      <c r="L705" s="43"/>
      <c r="M705" s="8"/>
      <c r="N705" s="14"/>
      <c r="O705" s="14"/>
      <c r="P705" s="19"/>
      <c r="Q705" s="21"/>
      <c r="R705" s="21"/>
      <c r="S705" s="3"/>
    </row>
    <row r="706" spans="6:19">
      <c r="F706" s="7"/>
      <c r="G706" s="7"/>
      <c r="H706" s="7"/>
      <c r="I706" s="7"/>
      <c r="J706" s="7"/>
      <c r="K706" s="7"/>
      <c r="L706" s="43"/>
      <c r="M706" s="8"/>
      <c r="N706" s="14"/>
      <c r="O706" s="14"/>
      <c r="P706" s="19"/>
      <c r="Q706" s="21"/>
      <c r="R706" s="21"/>
      <c r="S706" s="3"/>
    </row>
    <row r="707" spans="6:19">
      <c r="F707" s="7"/>
      <c r="G707" s="7"/>
      <c r="H707" s="7"/>
      <c r="I707" s="7"/>
      <c r="J707" s="7"/>
      <c r="K707" s="7"/>
      <c r="L707" s="43"/>
      <c r="M707" s="8"/>
      <c r="N707" s="14"/>
      <c r="O707" s="14"/>
      <c r="P707" s="19"/>
      <c r="Q707" s="21"/>
      <c r="R707" s="21"/>
      <c r="S707" s="3"/>
    </row>
    <row r="708" spans="6:19">
      <c r="F708" s="7"/>
      <c r="G708" s="7"/>
      <c r="H708" s="7"/>
      <c r="I708" s="7"/>
      <c r="J708" s="7"/>
      <c r="K708" s="7"/>
      <c r="L708" s="43"/>
      <c r="M708" s="8"/>
      <c r="N708" s="14"/>
      <c r="O708" s="14"/>
      <c r="P708" s="19"/>
      <c r="Q708" s="21"/>
      <c r="R708" s="21"/>
      <c r="S708" s="3"/>
    </row>
    <row r="709" spans="6:19">
      <c r="F709" s="7"/>
      <c r="G709" s="7"/>
      <c r="H709" s="7"/>
      <c r="I709" s="7"/>
      <c r="J709" s="7"/>
      <c r="K709" s="7"/>
      <c r="L709" s="43"/>
      <c r="M709" s="8"/>
      <c r="N709" s="14"/>
      <c r="O709" s="14"/>
      <c r="P709" s="19"/>
      <c r="Q709" s="21"/>
      <c r="R709" s="21"/>
      <c r="S709" s="3"/>
    </row>
    <row r="710" spans="6:19">
      <c r="F710" s="7"/>
      <c r="G710" s="7"/>
      <c r="H710" s="7"/>
      <c r="I710" s="7"/>
      <c r="J710" s="7"/>
      <c r="K710" s="7"/>
      <c r="L710" s="43"/>
      <c r="M710" s="8"/>
      <c r="N710" s="14"/>
      <c r="O710" s="14"/>
      <c r="P710" s="19"/>
      <c r="Q710" s="21"/>
      <c r="R710" s="21"/>
      <c r="S710" s="3"/>
    </row>
    <row r="711" spans="6:19">
      <c r="F711" s="7"/>
      <c r="G711" s="7"/>
      <c r="H711" s="7"/>
      <c r="I711" s="7"/>
      <c r="J711" s="7"/>
      <c r="K711" s="7"/>
      <c r="L711" s="43"/>
      <c r="M711" s="8"/>
      <c r="N711" s="14"/>
      <c r="O711" s="14"/>
      <c r="P711" s="19"/>
      <c r="Q711" s="21"/>
      <c r="R711" s="21"/>
      <c r="S711" s="3"/>
    </row>
    <row r="712" spans="6:19">
      <c r="F712" s="7"/>
      <c r="G712" s="7"/>
      <c r="H712" s="7"/>
      <c r="I712" s="7"/>
      <c r="J712" s="7"/>
      <c r="K712" s="7"/>
      <c r="L712" s="43"/>
      <c r="M712" s="8"/>
      <c r="N712" s="14"/>
      <c r="O712" s="14"/>
      <c r="P712" s="19"/>
      <c r="Q712" s="21"/>
      <c r="R712" s="21"/>
      <c r="S712" s="3"/>
    </row>
    <row r="713" spans="6:19">
      <c r="F713" s="7"/>
      <c r="G713" s="7"/>
      <c r="H713" s="7"/>
      <c r="I713" s="7"/>
      <c r="J713" s="7"/>
      <c r="K713" s="7"/>
      <c r="L713" s="43"/>
      <c r="M713" s="8"/>
      <c r="N713" s="14"/>
      <c r="O713" s="14"/>
      <c r="P713" s="19"/>
      <c r="Q713" s="21"/>
      <c r="R713" s="21"/>
      <c r="S713" s="3"/>
    </row>
    <row r="714" spans="6:19">
      <c r="F714" s="7"/>
      <c r="G714" s="7"/>
      <c r="H714" s="7"/>
      <c r="I714" s="7"/>
      <c r="J714" s="7"/>
      <c r="K714" s="7"/>
      <c r="L714" s="43"/>
      <c r="M714" s="8"/>
      <c r="N714" s="14"/>
      <c r="O714" s="14"/>
      <c r="P714" s="19"/>
      <c r="Q714" s="21"/>
      <c r="R714" s="21"/>
      <c r="S714" s="3"/>
    </row>
    <row r="715" spans="6:19">
      <c r="F715" s="7"/>
      <c r="G715" s="7"/>
      <c r="H715" s="7"/>
      <c r="I715" s="7"/>
      <c r="J715" s="7"/>
      <c r="K715" s="7"/>
      <c r="L715" s="43"/>
      <c r="M715" s="8"/>
      <c r="N715" s="14"/>
      <c r="O715" s="14"/>
      <c r="P715" s="19"/>
      <c r="Q715" s="21"/>
      <c r="R715" s="21"/>
      <c r="S715" s="3"/>
    </row>
    <row r="716" spans="6:19">
      <c r="F716" s="7"/>
      <c r="G716" s="7"/>
      <c r="H716" s="7"/>
      <c r="I716" s="7"/>
      <c r="J716" s="7"/>
      <c r="K716" s="7"/>
      <c r="L716" s="43"/>
      <c r="M716" s="8"/>
      <c r="N716" s="14"/>
      <c r="O716" s="14"/>
      <c r="P716" s="19"/>
      <c r="Q716" s="21"/>
      <c r="R716" s="21"/>
      <c r="S716" s="3"/>
    </row>
    <row r="717" spans="6:19">
      <c r="F717" s="7"/>
      <c r="G717" s="7"/>
      <c r="H717" s="7"/>
      <c r="I717" s="7"/>
      <c r="J717" s="7"/>
      <c r="K717" s="7"/>
      <c r="L717" s="43"/>
      <c r="M717" s="8"/>
      <c r="N717" s="14"/>
      <c r="O717" s="14"/>
      <c r="P717" s="19"/>
      <c r="Q717" s="21"/>
      <c r="R717" s="21"/>
      <c r="S717" s="3"/>
    </row>
    <row r="718" spans="6:19">
      <c r="F718" s="7"/>
      <c r="G718" s="7"/>
      <c r="H718" s="7"/>
      <c r="I718" s="7"/>
      <c r="J718" s="7"/>
      <c r="K718" s="7"/>
      <c r="L718" s="43"/>
      <c r="M718" s="8"/>
      <c r="N718" s="14"/>
      <c r="O718" s="14"/>
      <c r="P718" s="19"/>
      <c r="Q718" s="21"/>
      <c r="R718" s="21"/>
      <c r="S718" s="3"/>
    </row>
    <row r="719" spans="6:19">
      <c r="F719" s="7"/>
      <c r="G719" s="7"/>
      <c r="H719" s="7"/>
      <c r="I719" s="7"/>
      <c r="J719" s="7"/>
      <c r="K719" s="7"/>
      <c r="L719" s="43"/>
      <c r="M719" s="8"/>
      <c r="N719" s="14"/>
      <c r="O719" s="14"/>
      <c r="P719" s="19"/>
      <c r="Q719" s="21"/>
      <c r="R719" s="21"/>
      <c r="S719" s="3"/>
    </row>
    <row r="720" spans="6:19">
      <c r="F720" s="7"/>
      <c r="G720" s="7"/>
      <c r="H720" s="7"/>
      <c r="I720" s="7"/>
      <c r="J720" s="7"/>
      <c r="K720" s="7"/>
      <c r="L720" s="43"/>
      <c r="M720" s="8"/>
      <c r="N720" s="14"/>
      <c r="O720" s="14"/>
      <c r="P720" s="19"/>
      <c r="Q720" s="21"/>
      <c r="R720" s="21"/>
      <c r="S720" s="3"/>
    </row>
    <row r="721" spans="6:19">
      <c r="F721" s="7"/>
      <c r="G721" s="7"/>
      <c r="H721" s="7"/>
      <c r="I721" s="7"/>
      <c r="J721" s="7"/>
      <c r="K721" s="7"/>
      <c r="L721" s="43"/>
      <c r="M721" s="8"/>
      <c r="N721" s="14"/>
      <c r="O721" s="14"/>
      <c r="P721" s="19"/>
      <c r="Q721" s="21"/>
      <c r="R721" s="21"/>
      <c r="S721" s="3"/>
    </row>
    <row r="722" spans="6:19">
      <c r="F722" s="7"/>
      <c r="G722" s="7"/>
      <c r="H722" s="7"/>
      <c r="I722" s="7"/>
      <c r="J722" s="7"/>
      <c r="K722" s="7"/>
      <c r="L722" s="43"/>
      <c r="M722" s="8"/>
      <c r="N722" s="14"/>
      <c r="O722" s="14"/>
      <c r="P722" s="19"/>
      <c r="Q722" s="21"/>
      <c r="R722" s="21"/>
      <c r="S722" s="3"/>
    </row>
    <row r="723" spans="6:19">
      <c r="F723" s="7"/>
      <c r="G723" s="7"/>
      <c r="H723" s="7"/>
      <c r="I723" s="7"/>
      <c r="J723" s="7"/>
      <c r="K723" s="7"/>
      <c r="L723" s="43"/>
      <c r="M723" s="8"/>
      <c r="N723" s="14"/>
      <c r="O723" s="14"/>
      <c r="P723" s="19"/>
      <c r="Q723" s="21"/>
      <c r="R723" s="21"/>
      <c r="S723" s="3"/>
    </row>
    <row r="724" spans="6:19">
      <c r="F724" s="7"/>
      <c r="G724" s="7"/>
      <c r="H724" s="7"/>
      <c r="I724" s="7"/>
      <c r="J724" s="7"/>
      <c r="K724" s="7"/>
      <c r="L724" s="43"/>
      <c r="M724" s="8"/>
      <c r="N724" s="14"/>
      <c r="O724" s="14"/>
      <c r="P724" s="19"/>
      <c r="Q724" s="21"/>
      <c r="R724" s="21"/>
      <c r="S724" s="3"/>
    </row>
    <row r="725" spans="6:19">
      <c r="F725" s="7"/>
      <c r="G725" s="7"/>
      <c r="H725" s="7"/>
      <c r="I725" s="7"/>
      <c r="J725" s="7"/>
      <c r="K725" s="7"/>
      <c r="L725" s="43"/>
      <c r="M725" s="8"/>
      <c r="N725" s="14"/>
      <c r="O725" s="14"/>
      <c r="P725" s="19"/>
      <c r="Q725" s="21"/>
      <c r="R725" s="21"/>
      <c r="S725" s="3"/>
    </row>
    <row r="726" spans="6:19">
      <c r="F726" s="7"/>
      <c r="G726" s="7"/>
      <c r="H726" s="7"/>
      <c r="I726" s="7"/>
      <c r="J726" s="7"/>
      <c r="K726" s="7"/>
      <c r="L726" s="43"/>
      <c r="M726" s="8"/>
      <c r="N726" s="14"/>
      <c r="O726" s="14"/>
      <c r="P726" s="19"/>
      <c r="Q726" s="21"/>
      <c r="R726" s="21"/>
      <c r="S726" s="3"/>
    </row>
    <row r="727" spans="6:19">
      <c r="F727" s="7"/>
      <c r="G727" s="7"/>
      <c r="H727" s="7"/>
      <c r="I727" s="7"/>
      <c r="J727" s="7"/>
      <c r="K727" s="7"/>
      <c r="L727" s="43"/>
      <c r="M727" s="8"/>
      <c r="N727" s="14"/>
      <c r="O727" s="14"/>
      <c r="P727" s="19"/>
      <c r="Q727" s="21"/>
      <c r="R727" s="21"/>
      <c r="S727" s="3"/>
    </row>
    <row r="728" spans="6:19">
      <c r="F728" s="7"/>
      <c r="G728" s="7"/>
      <c r="H728" s="7"/>
      <c r="I728" s="7"/>
      <c r="J728" s="7"/>
      <c r="K728" s="7"/>
      <c r="L728" s="43"/>
      <c r="M728" s="8"/>
      <c r="N728" s="14"/>
      <c r="O728" s="14"/>
      <c r="P728" s="19"/>
      <c r="Q728" s="21"/>
      <c r="R728" s="21"/>
      <c r="S728" s="3"/>
    </row>
    <row r="729" spans="6:19">
      <c r="F729" s="7"/>
      <c r="G729" s="7"/>
      <c r="H729" s="7"/>
      <c r="I729" s="7"/>
      <c r="J729" s="7"/>
      <c r="K729" s="7"/>
      <c r="L729" s="43"/>
      <c r="M729" s="8"/>
      <c r="N729" s="14"/>
      <c r="O729" s="14"/>
      <c r="P729" s="19"/>
      <c r="Q729" s="21"/>
      <c r="R729" s="21"/>
      <c r="S729" s="3"/>
    </row>
    <row r="730" spans="6:19">
      <c r="F730" s="7"/>
      <c r="G730" s="7"/>
      <c r="H730" s="7"/>
      <c r="I730" s="7"/>
      <c r="J730" s="7"/>
      <c r="K730" s="7"/>
      <c r="L730" s="43"/>
      <c r="M730" s="8"/>
      <c r="N730" s="14"/>
      <c r="O730" s="14"/>
      <c r="P730" s="19"/>
      <c r="Q730" s="21"/>
      <c r="R730" s="21"/>
      <c r="S730" s="3"/>
    </row>
    <row r="731" spans="6:19">
      <c r="F731" s="7"/>
      <c r="G731" s="7"/>
      <c r="H731" s="7"/>
      <c r="I731" s="7"/>
      <c r="J731" s="7"/>
      <c r="K731" s="7"/>
      <c r="L731" s="43"/>
      <c r="M731" s="8"/>
      <c r="N731" s="14"/>
      <c r="O731" s="14"/>
      <c r="P731" s="19"/>
      <c r="Q731" s="21"/>
      <c r="R731" s="21"/>
      <c r="S731" s="3"/>
    </row>
    <row r="732" spans="6:19">
      <c r="F732" s="7"/>
      <c r="G732" s="7"/>
      <c r="H732" s="7"/>
      <c r="I732" s="7"/>
      <c r="J732" s="7"/>
      <c r="K732" s="7"/>
      <c r="L732" s="43"/>
      <c r="M732" s="8"/>
      <c r="N732" s="14"/>
      <c r="O732" s="14"/>
      <c r="P732" s="19"/>
      <c r="Q732" s="21"/>
      <c r="R732" s="21"/>
      <c r="S732" s="3"/>
    </row>
    <row r="733" spans="6:19">
      <c r="F733" s="7"/>
      <c r="G733" s="7"/>
      <c r="H733" s="7"/>
      <c r="I733" s="7"/>
      <c r="J733" s="7"/>
      <c r="K733" s="7"/>
      <c r="L733" s="43"/>
      <c r="M733" s="8"/>
      <c r="N733" s="14"/>
      <c r="O733" s="14"/>
      <c r="P733" s="19"/>
      <c r="Q733" s="21"/>
      <c r="R733" s="21"/>
      <c r="S733" s="3"/>
    </row>
    <row r="734" spans="6:19">
      <c r="F734" s="7"/>
      <c r="G734" s="7"/>
      <c r="H734" s="7"/>
      <c r="I734" s="7"/>
      <c r="J734" s="7"/>
      <c r="K734" s="7"/>
      <c r="L734" s="43"/>
      <c r="M734" s="8"/>
      <c r="N734" s="14"/>
      <c r="O734" s="14"/>
      <c r="P734" s="19"/>
      <c r="Q734" s="21"/>
      <c r="R734" s="21"/>
      <c r="S734" s="3"/>
    </row>
    <row r="735" spans="6:19">
      <c r="F735" s="7"/>
      <c r="G735" s="7"/>
      <c r="H735" s="7"/>
      <c r="I735" s="7"/>
      <c r="J735" s="7"/>
      <c r="K735" s="7"/>
      <c r="L735" s="43"/>
      <c r="M735" s="8"/>
      <c r="N735" s="14"/>
      <c r="O735" s="14"/>
      <c r="P735" s="19"/>
      <c r="Q735" s="21"/>
      <c r="R735" s="21"/>
      <c r="S735" s="3"/>
    </row>
    <row r="736" spans="6:19">
      <c r="F736" s="7"/>
      <c r="G736" s="7"/>
      <c r="H736" s="7"/>
      <c r="I736" s="7"/>
      <c r="J736" s="7"/>
      <c r="K736" s="7"/>
      <c r="L736" s="43"/>
      <c r="M736" s="8"/>
      <c r="N736" s="14"/>
      <c r="O736" s="14"/>
      <c r="P736" s="19"/>
      <c r="Q736" s="21"/>
      <c r="R736" s="21"/>
      <c r="S736" s="3"/>
    </row>
    <row r="737" spans="6:19">
      <c r="F737" s="7"/>
      <c r="G737" s="7"/>
      <c r="H737" s="7"/>
      <c r="I737" s="7"/>
      <c r="J737" s="7"/>
      <c r="K737" s="7"/>
      <c r="L737" s="43"/>
      <c r="M737" s="8"/>
      <c r="N737" s="14"/>
      <c r="O737" s="14"/>
      <c r="P737" s="19"/>
      <c r="Q737" s="21"/>
      <c r="R737" s="21"/>
      <c r="S737" s="3"/>
    </row>
    <row r="738" spans="6:19">
      <c r="F738" s="7"/>
      <c r="G738" s="7"/>
      <c r="H738" s="7"/>
      <c r="I738" s="7"/>
      <c r="J738" s="7"/>
      <c r="K738" s="7"/>
      <c r="L738" s="43"/>
      <c r="M738" s="8"/>
      <c r="N738" s="14"/>
      <c r="O738" s="14"/>
      <c r="P738" s="19"/>
      <c r="Q738" s="21"/>
      <c r="R738" s="21"/>
      <c r="S738" s="3"/>
    </row>
    <row r="739" spans="6:19">
      <c r="F739" s="7"/>
      <c r="G739" s="7"/>
      <c r="H739" s="7"/>
      <c r="I739" s="7"/>
      <c r="J739" s="7"/>
      <c r="K739" s="7"/>
      <c r="L739" s="43"/>
      <c r="M739" s="8"/>
      <c r="N739" s="14"/>
      <c r="O739" s="14"/>
      <c r="P739" s="19"/>
      <c r="Q739" s="21"/>
      <c r="R739" s="21"/>
      <c r="S739" s="3"/>
    </row>
    <row r="740" spans="6:19">
      <c r="F740" s="7"/>
      <c r="G740" s="7"/>
      <c r="H740" s="7"/>
      <c r="I740" s="7"/>
      <c r="J740" s="7"/>
      <c r="K740" s="7"/>
      <c r="L740" s="43"/>
      <c r="M740" s="8"/>
      <c r="N740" s="14"/>
      <c r="O740" s="14"/>
      <c r="P740" s="19"/>
      <c r="Q740" s="21"/>
      <c r="R740" s="21"/>
      <c r="S740" s="3"/>
    </row>
    <row r="741" spans="6:19">
      <c r="F741" s="7"/>
      <c r="G741" s="7"/>
      <c r="H741" s="7"/>
      <c r="I741" s="7"/>
      <c r="J741" s="7"/>
      <c r="K741" s="7"/>
      <c r="L741" s="43"/>
      <c r="M741" s="8"/>
      <c r="N741" s="14"/>
      <c r="O741" s="14"/>
      <c r="P741" s="19"/>
      <c r="Q741" s="21"/>
      <c r="R741" s="21"/>
      <c r="S741" s="3"/>
    </row>
    <row r="742" spans="6:19">
      <c r="F742" s="7"/>
      <c r="G742" s="7"/>
      <c r="H742" s="7"/>
      <c r="I742" s="7"/>
      <c r="J742" s="7"/>
      <c r="K742" s="7"/>
      <c r="L742" s="43"/>
      <c r="M742" s="8"/>
      <c r="N742" s="14"/>
      <c r="O742" s="14"/>
      <c r="P742" s="19"/>
      <c r="Q742" s="21"/>
      <c r="R742" s="21"/>
      <c r="S742" s="3"/>
    </row>
    <row r="743" spans="6:19">
      <c r="F743" s="7"/>
      <c r="G743" s="7"/>
      <c r="H743" s="7"/>
      <c r="I743" s="7"/>
      <c r="J743" s="7"/>
      <c r="K743" s="7"/>
      <c r="L743" s="43"/>
      <c r="M743" s="8"/>
      <c r="N743" s="14"/>
      <c r="O743" s="14"/>
      <c r="P743" s="19"/>
      <c r="Q743" s="21"/>
      <c r="R743" s="21"/>
      <c r="S743" s="3"/>
    </row>
    <row r="744" spans="6:19">
      <c r="F744" s="7"/>
      <c r="G744" s="7"/>
      <c r="H744" s="7"/>
      <c r="I744" s="7"/>
      <c r="J744" s="7"/>
      <c r="K744" s="7"/>
      <c r="L744" s="43"/>
      <c r="M744" s="8"/>
      <c r="N744" s="14"/>
      <c r="O744" s="14"/>
      <c r="P744" s="19"/>
      <c r="Q744" s="21"/>
      <c r="R744" s="21"/>
      <c r="S744" s="3"/>
    </row>
    <row r="745" spans="6:19">
      <c r="F745" s="7"/>
      <c r="G745" s="7"/>
      <c r="H745" s="7"/>
      <c r="I745" s="7"/>
      <c r="J745" s="7"/>
      <c r="K745" s="7"/>
      <c r="L745" s="43"/>
      <c r="M745" s="8"/>
      <c r="N745" s="14"/>
      <c r="O745" s="14"/>
      <c r="P745" s="19"/>
      <c r="Q745" s="21"/>
      <c r="R745" s="21"/>
      <c r="S745" s="3"/>
    </row>
    <row r="746" spans="6:19">
      <c r="F746" s="7"/>
      <c r="G746" s="7"/>
      <c r="H746" s="7"/>
      <c r="I746" s="7"/>
      <c r="J746" s="7"/>
      <c r="K746" s="7"/>
      <c r="L746" s="43"/>
      <c r="M746" s="8"/>
      <c r="N746" s="14"/>
      <c r="O746" s="14"/>
      <c r="P746" s="19"/>
      <c r="Q746" s="21"/>
      <c r="R746" s="21"/>
      <c r="S746" s="3"/>
    </row>
    <row r="747" spans="6:19">
      <c r="F747" s="7"/>
      <c r="G747" s="7"/>
      <c r="H747" s="7"/>
      <c r="I747" s="7"/>
      <c r="J747" s="7"/>
      <c r="K747" s="7"/>
      <c r="L747" s="43"/>
      <c r="M747" s="8"/>
      <c r="N747" s="14"/>
      <c r="O747" s="14"/>
      <c r="P747" s="19"/>
      <c r="Q747" s="21"/>
      <c r="R747" s="21"/>
      <c r="S747" s="3"/>
    </row>
    <row r="748" spans="6:19">
      <c r="F748" s="7"/>
      <c r="G748" s="7"/>
      <c r="H748" s="7"/>
      <c r="I748" s="7"/>
      <c r="J748" s="7"/>
      <c r="K748" s="7"/>
      <c r="L748" s="43"/>
      <c r="M748" s="8"/>
      <c r="N748" s="14"/>
      <c r="O748" s="14"/>
      <c r="P748" s="19"/>
      <c r="Q748" s="21"/>
      <c r="R748" s="21"/>
      <c r="S748" s="3"/>
    </row>
    <row r="749" spans="6:19">
      <c r="F749" s="7"/>
      <c r="G749" s="7"/>
      <c r="H749" s="7"/>
      <c r="I749" s="7"/>
      <c r="J749" s="7"/>
      <c r="K749" s="7"/>
      <c r="L749" s="43"/>
      <c r="M749" s="8"/>
      <c r="N749" s="14"/>
      <c r="O749" s="14"/>
      <c r="P749" s="19"/>
      <c r="Q749" s="21"/>
      <c r="R749" s="21"/>
      <c r="S749" s="3"/>
    </row>
    <row r="750" spans="6:19">
      <c r="F750" s="7"/>
      <c r="G750" s="7"/>
      <c r="H750" s="7"/>
      <c r="I750" s="7"/>
      <c r="J750" s="7"/>
      <c r="K750" s="7"/>
      <c r="L750" s="43"/>
      <c r="M750" s="8"/>
      <c r="N750" s="14"/>
      <c r="O750" s="14"/>
      <c r="P750" s="19"/>
      <c r="Q750" s="21"/>
      <c r="R750" s="21"/>
      <c r="S750" s="3"/>
    </row>
    <row r="751" spans="6:19">
      <c r="F751" s="7"/>
      <c r="G751" s="7"/>
      <c r="H751" s="7"/>
      <c r="I751" s="7"/>
      <c r="J751" s="7"/>
      <c r="K751" s="7"/>
      <c r="L751" s="43"/>
      <c r="M751" s="8"/>
      <c r="N751" s="14"/>
      <c r="O751" s="14"/>
      <c r="P751" s="19"/>
      <c r="Q751" s="21"/>
      <c r="R751" s="21"/>
      <c r="S751" s="3"/>
    </row>
    <row r="752" spans="6:19">
      <c r="F752" s="7"/>
      <c r="G752" s="7"/>
      <c r="H752" s="7"/>
      <c r="I752" s="7"/>
      <c r="J752" s="7"/>
      <c r="K752" s="7"/>
      <c r="L752" s="43"/>
      <c r="M752" s="8"/>
      <c r="N752" s="14"/>
      <c r="O752" s="14"/>
      <c r="P752" s="19"/>
      <c r="Q752" s="21"/>
      <c r="R752" s="21"/>
      <c r="S752" s="3"/>
    </row>
    <row r="753" spans="6:19">
      <c r="F753" s="7"/>
      <c r="G753" s="7"/>
      <c r="H753" s="7"/>
      <c r="I753" s="7"/>
      <c r="J753" s="7"/>
      <c r="K753" s="7"/>
      <c r="L753" s="43"/>
      <c r="M753" s="8"/>
      <c r="N753" s="14"/>
      <c r="O753" s="14"/>
      <c r="P753" s="19"/>
      <c r="Q753" s="21"/>
      <c r="R753" s="21"/>
      <c r="S753" s="3"/>
    </row>
    <row r="754" spans="6:19">
      <c r="F754" s="7"/>
      <c r="G754" s="7"/>
      <c r="H754" s="7"/>
      <c r="I754" s="7"/>
      <c r="J754" s="7"/>
      <c r="K754" s="7"/>
      <c r="L754" s="43"/>
      <c r="M754" s="8"/>
      <c r="N754" s="14"/>
      <c r="O754" s="14"/>
      <c r="P754" s="19"/>
      <c r="Q754" s="21"/>
      <c r="R754" s="21"/>
      <c r="S754" s="3"/>
    </row>
    <row r="755" spans="6:19">
      <c r="F755" s="7"/>
      <c r="G755" s="7"/>
      <c r="H755" s="7"/>
      <c r="I755" s="7"/>
      <c r="J755" s="7"/>
      <c r="K755" s="7"/>
      <c r="L755" s="43"/>
      <c r="M755" s="8"/>
      <c r="N755" s="14"/>
      <c r="O755" s="14"/>
      <c r="P755" s="19"/>
      <c r="Q755" s="21"/>
      <c r="R755" s="21"/>
      <c r="S755" s="3"/>
    </row>
    <row r="756" spans="6:19">
      <c r="F756" s="7"/>
      <c r="G756" s="7"/>
      <c r="H756" s="7"/>
      <c r="I756" s="7"/>
      <c r="J756" s="7"/>
      <c r="K756" s="7"/>
      <c r="L756" s="43"/>
      <c r="M756" s="8"/>
      <c r="N756" s="14"/>
      <c r="O756" s="14"/>
      <c r="P756" s="19"/>
      <c r="Q756" s="21"/>
      <c r="R756" s="21"/>
      <c r="S756" s="3"/>
    </row>
    <row r="757" spans="6:19">
      <c r="F757" s="7"/>
      <c r="G757" s="7"/>
      <c r="H757" s="7"/>
      <c r="I757" s="7"/>
      <c r="J757" s="7"/>
      <c r="K757" s="7"/>
      <c r="L757" s="43"/>
      <c r="M757" s="8"/>
      <c r="N757" s="14"/>
      <c r="O757" s="14"/>
      <c r="P757" s="19"/>
      <c r="Q757" s="21"/>
      <c r="R757" s="21"/>
      <c r="S757" s="3"/>
    </row>
    <row r="758" spans="6:19">
      <c r="F758" s="7"/>
      <c r="G758" s="7"/>
      <c r="H758" s="7"/>
      <c r="I758" s="7"/>
      <c r="J758" s="7"/>
      <c r="K758" s="7"/>
      <c r="L758" s="43"/>
      <c r="M758" s="8"/>
      <c r="N758" s="14"/>
      <c r="O758" s="14"/>
      <c r="P758" s="19"/>
      <c r="Q758" s="21"/>
      <c r="R758" s="21"/>
      <c r="S758" s="3"/>
    </row>
    <row r="759" spans="6:19">
      <c r="F759" s="7"/>
      <c r="G759" s="7"/>
      <c r="H759" s="7"/>
      <c r="I759" s="7"/>
      <c r="J759" s="7"/>
      <c r="K759" s="7"/>
      <c r="L759" s="43"/>
      <c r="M759" s="8"/>
      <c r="N759" s="14"/>
      <c r="O759" s="14"/>
      <c r="P759" s="19"/>
      <c r="Q759" s="21"/>
      <c r="R759" s="21"/>
      <c r="S759" s="3"/>
    </row>
    <row r="760" spans="6:19">
      <c r="F760" s="7"/>
      <c r="G760" s="7"/>
      <c r="H760" s="7"/>
      <c r="I760" s="7"/>
      <c r="J760" s="7"/>
      <c r="K760" s="7"/>
      <c r="L760" s="43"/>
      <c r="M760" s="8"/>
      <c r="N760" s="14"/>
      <c r="O760" s="14"/>
      <c r="P760" s="19"/>
      <c r="Q760" s="21"/>
      <c r="R760" s="21"/>
      <c r="S760" s="3"/>
    </row>
    <row r="761" spans="6:19">
      <c r="F761" s="7"/>
      <c r="G761" s="7"/>
      <c r="H761" s="7"/>
      <c r="I761" s="7"/>
      <c r="J761" s="7"/>
      <c r="K761" s="7"/>
      <c r="L761" s="43"/>
      <c r="M761" s="8"/>
      <c r="N761" s="14"/>
      <c r="O761" s="14"/>
      <c r="P761" s="19"/>
      <c r="Q761" s="21"/>
      <c r="R761" s="21"/>
      <c r="S761" s="3"/>
    </row>
    <row r="762" spans="6:19">
      <c r="F762" s="7"/>
      <c r="G762" s="7"/>
      <c r="H762" s="7"/>
      <c r="I762" s="7"/>
      <c r="J762" s="7"/>
      <c r="K762" s="7"/>
      <c r="L762" s="43"/>
      <c r="M762" s="8"/>
      <c r="N762" s="14"/>
      <c r="O762" s="14"/>
      <c r="P762" s="19"/>
      <c r="Q762" s="21"/>
      <c r="R762" s="21"/>
      <c r="S762" s="3"/>
    </row>
    <row r="763" spans="6:19">
      <c r="F763" s="7"/>
      <c r="G763" s="7"/>
      <c r="H763" s="7"/>
      <c r="I763" s="7"/>
      <c r="J763" s="7"/>
      <c r="K763" s="7"/>
      <c r="L763" s="43"/>
      <c r="M763" s="8"/>
      <c r="N763" s="14"/>
      <c r="O763" s="14"/>
      <c r="P763" s="19"/>
      <c r="Q763" s="21"/>
      <c r="R763" s="21"/>
      <c r="S763" s="3"/>
    </row>
    <row r="764" spans="6:19">
      <c r="F764" s="7"/>
      <c r="G764" s="7"/>
      <c r="H764" s="7"/>
      <c r="I764" s="7"/>
      <c r="J764" s="7"/>
      <c r="K764" s="7"/>
      <c r="L764" s="43"/>
      <c r="M764" s="8"/>
      <c r="N764" s="14"/>
      <c r="O764" s="14"/>
      <c r="P764" s="19"/>
      <c r="Q764" s="21"/>
      <c r="R764" s="21"/>
      <c r="S764" s="3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C52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" style="47" customWidth="1"/>
    <col min="2" max="2" width="8.28515625" style="48" customWidth="1"/>
    <col min="3" max="3" width="16.140625" style="48" customWidth="1"/>
    <col min="4" max="4" width="2" style="53" customWidth="1"/>
    <col min="5" max="5" width="10.85546875" style="47" customWidth="1"/>
    <col min="6" max="6" width="9.140625" style="47"/>
    <col min="7" max="7" width="9.85546875" style="47" customWidth="1"/>
    <col min="8" max="8" width="7" style="47" customWidth="1"/>
    <col min="9" max="9" width="8.28515625" style="47" customWidth="1"/>
    <col min="10" max="11" width="7.5703125" style="47" customWidth="1"/>
    <col min="12" max="12" width="7" style="47" customWidth="1"/>
    <col min="13" max="13" width="6.42578125" style="47" customWidth="1"/>
    <col min="14" max="14" width="0.85546875" style="47" customWidth="1"/>
    <col min="15" max="15" width="10.140625" style="60" customWidth="1"/>
    <col min="16" max="16" width="8.5703125" style="56" customWidth="1"/>
    <col min="17" max="17" width="9.28515625" style="47" customWidth="1"/>
    <col min="18" max="18" width="8.42578125" style="47" customWidth="1"/>
    <col min="19" max="19" width="6.7109375" style="47" customWidth="1"/>
    <col min="20" max="20" width="10.28515625" style="47" customWidth="1"/>
    <col min="21" max="21" width="5.42578125" style="47" customWidth="1"/>
    <col min="22" max="22" width="11.140625" style="47" customWidth="1"/>
    <col min="23" max="24" width="9.140625" style="47"/>
    <col min="25" max="25" width="6.85546875" style="47" customWidth="1"/>
    <col min="26" max="26" width="7.42578125" style="47" customWidth="1"/>
    <col min="27" max="27" width="7.5703125" style="47" customWidth="1"/>
    <col min="28" max="28" width="7" style="47" customWidth="1"/>
    <col min="29" max="29" width="6.42578125" style="47" customWidth="1"/>
    <col min="30" max="30" width="0.7109375" style="47" customWidth="1"/>
    <col min="31" max="31" width="9" style="47" customWidth="1"/>
    <col min="32" max="32" width="8.5703125" style="47" customWidth="1"/>
    <col min="33" max="33" width="6.5703125" style="47" customWidth="1"/>
    <col min="34" max="34" width="11.28515625" style="47" customWidth="1"/>
    <col min="35" max="35" width="4.7109375" style="47" customWidth="1"/>
    <col min="36" max="55" width="9.140625" style="47"/>
  </cols>
  <sheetData>
    <row r="1" spans="1:55" s="51" customFormat="1">
      <c r="A1" s="49" t="s">
        <v>89</v>
      </c>
      <c r="B1" s="50" t="s">
        <v>91</v>
      </c>
      <c r="C1" s="50" t="s">
        <v>90</v>
      </c>
      <c r="D1" s="52"/>
      <c r="E1" s="11" t="s">
        <v>1</v>
      </c>
      <c r="F1" s="6" t="s">
        <v>2</v>
      </c>
      <c r="G1" s="6" t="s">
        <v>27</v>
      </c>
      <c r="H1" s="6" t="s">
        <v>0</v>
      </c>
      <c r="I1" s="6" t="s">
        <v>28</v>
      </c>
      <c r="J1" s="6" t="s">
        <v>29</v>
      </c>
      <c r="K1" s="6" t="s">
        <v>103</v>
      </c>
      <c r="L1" s="6" t="s">
        <v>56</v>
      </c>
      <c r="M1" s="6" t="s">
        <v>55</v>
      </c>
      <c r="N1" s="9"/>
      <c r="O1" s="57" t="s">
        <v>40</v>
      </c>
      <c r="P1" s="15" t="s">
        <v>11</v>
      </c>
      <c r="Q1" s="15" t="s">
        <v>9</v>
      </c>
      <c r="R1" s="15" t="s">
        <v>11</v>
      </c>
      <c r="S1" s="18" t="s">
        <v>8</v>
      </c>
      <c r="T1" s="36" t="s">
        <v>114</v>
      </c>
      <c r="U1" s="3"/>
      <c r="V1" s="11" t="s">
        <v>1</v>
      </c>
      <c r="W1" s="6" t="s">
        <v>2</v>
      </c>
      <c r="X1" s="6" t="s">
        <v>36</v>
      </c>
      <c r="Y1" s="6" t="s">
        <v>0</v>
      </c>
      <c r="Z1" s="6" t="s">
        <v>29</v>
      </c>
      <c r="AA1" s="6" t="s">
        <v>37</v>
      </c>
      <c r="AB1" s="6" t="s">
        <v>56</v>
      </c>
      <c r="AC1" s="6" t="s">
        <v>55</v>
      </c>
      <c r="AD1" s="9"/>
      <c r="AE1" s="15" t="s">
        <v>38</v>
      </c>
      <c r="AF1" s="15" t="s">
        <v>11</v>
      </c>
      <c r="AG1" s="18" t="s">
        <v>8</v>
      </c>
      <c r="AH1" s="63" t="s">
        <v>114</v>
      </c>
      <c r="AI1" s="3"/>
      <c r="AJ1" s="28" t="s">
        <v>104</v>
      </c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49"/>
      <c r="BC1" s="49"/>
    </row>
    <row r="2" spans="1:55">
      <c r="A2" s="47">
        <v>4509</v>
      </c>
      <c r="B2" s="48">
        <f>-A2/1000</f>
        <v>-4.5090000000000003</v>
      </c>
      <c r="C2" s="48">
        <v>2.5000000000000001E-2</v>
      </c>
      <c r="E2" s="11" t="s">
        <v>4</v>
      </c>
      <c r="F2" s="7">
        <f>G2 - (1.54672495336205/2)</f>
        <v>-344.19693156768102</v>
      </c>
      <c r="G2" s="7">
        <v>-343.42356909099999</v>
      </c>
      <c r="H2" s="7"/>
      <c r="I2" s="7"/>
      <c r="J2" s="7"/>
      <c r="K2" s="7"/>
      <c r="L2" s="7"/>
      <c r="M2" s="7"/>
      <c r="N2" s="5"/>
      <c r="O2" s="58">
        <f xml:space="preserve"> SIN((2*PI()*(G2+P2)/4.64017486008615) + 5.828143046)</f>
        <v>0.97712173942005298</v>
      </c>
      <c r="P2" s="14">
        <v>1.7050000000000001</v>
      </c>
      <c r="Q2" s="14">
        <f t="shared" ref="Q2:Q65" si="0" xml:space="preserve"> SIN((2*PI()*(G2+R2)/13.9205245802584) + 2.989911921)</f>
        <v>-0.93119744248281711</v>
      </c>
      <c r="R2" s="14">
        <v>-1.6</v>
      </c>
      <c r="S2" s="19">
        <v>-4</v>
      </c>
      <c r="T2" s="21">
        <f>CORREL(L10:L217,Q14:Q221)</f>
        <v>-3.475549501266454E-2</v>
      </c>
      <c r="U2" s="3"/>
      <c r="V2" s="11" t="s">
        <v>4</v>
      </c>
      <c r="W2" s="7">
        <f>X2 - (4.64017486008615/2)</f>
        <v>-464.84147793004308</v>
      </c>
      <c r="X2" s="7">
        <v>-462.5213905</v>
      </c>
      <c r="Y2" s="7"/>
      <c r="Z2" s="7"/>
      <c r="AA2" s="7"/>
      <c r="AB2" s="7"/>
      <c r="AC2" s="7"/>
      <c r="AD2" s="5"/>
      <c r="AE2" s="14">
        <f xml:space="preserve"> SIN((2*PI()*(X2+AF2)/41.7615737407753) + 2.043834879)</f>
        <v>-0.49340245269689098</v>
      </c>
      <c r="AF2" s="14">
        <v>13.87</v>
      </c>
      <c r="AG2" s="19">
        <v>-4</v>
      </c>
      <c r="AH2" s="21">
        <f>CORREL(AB13:AB99,AE17:AE103)</f>
        <v>-0.43606651373207395</v>
      </c>
      <c r="AI2" s="3"/>
      <c r="AJ2">
        <v>-0.35899999999999999</v>
      </c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3" spans="1:55">
      <c r="A3" s="47">
        <v>4552</v>
      </c>
      <c r="B3" s="48">
        <f t="shared" ref="B3:B66" si="1">-A3/1000</f>
        <v>-4.5519999999999996</v>
      </c>
      <c r="C3" s="48">
        <v>1.7999999999999999E-2</v>
      </c>
      <c r="E3" s="12" t="s">
        <v>26</v>
      </c>
      <c r="F3" s="7">
        <f>F2+1.54672495336205</f>
        <v>-342.65020661431896</v>
      </c>
      <c r="G3" s="7">
        <f>G2+1.54672495336205</f>
        <v>-341.87684413763793</v>
      </c>
      <c r="H3" s="7">
        <f>AVERAGEIFS(DustConcentration,KyrBP2,"&gt;"&amp;F3,KyrBP2,"&lt;="&amp;F4)</f>
        <v>9.9000000000000005E-2</v>
      </c>
      <c r="I3" s="7"/>
      <c r="J3" s="7"/>
      <c r="K3" s="7"/>
      <c r="L3" s="7"/>
      <c r="M3" s="7"/>
      <c r="N3" s="8"/>
      <c r="O3" s="58">
        <f t="shared" ref="O3:O12" si="2" xml:space="preserve"> SIN((2*PI()*(G3+P3)/4.64017486008615) + 5.828143046)</f>
        <v>-0.67274781214773249</v>
      </c>
      <c r="P3" s="14">
        <f>P2</f>
        <v>1.7050000000000001</v>
      </c>
      <c r="Q3" s="14">
        <f t="shared" si="0"/>
        <v>-0.94764447338202651</v>
      </c>
      <c r="R3" s="14">
        <f>R2</f>
        <v>-1.6</v>
      </c>
      <c r="S3" s="19">
        <v>-3</v>
      </c>
      <c r="T3" s="21">
        <f>CORREL(L10:L217,Q13:Q220)</f>
        <v>-1.7678533620982206E-2</v>
      </c>
      <c r="U3" s="3"/>
      <c r="V3" s="12" t="s">
        <v>35</v>
      </c>
      <c r="W3" s="7">
        <f>W2+4.64017486008615</f>
        <v>-460.20130306995691</v>
      </c>
      <c r="X3" s="7">
        <f>X2+4.64017486008615</f>
        <v>-457.88121563991382</v>
      </c>
      <c r="Y3" s="7"/>
      <c r="Z3" s="7"/>
      <c r="AA3" s="7"/>
      <c r="AB3" s="7"/>
      <c r="AC3" s="7"/>
      <c r="AD3" s="8"/>
      <c r="AE3" s="14">
        <f t="shared" ref="AE3:AE19" si="3" xml:space="preserve"> SIN((2*PI()*(X3+AF3)/41.7615737407753) + 2.043834879)</f>
        <v>-0.93706560150982188</v>
      </c>
      <c r="AF3" s="14">
        <f>AF2</f>
        <v>13.87</v>
      </c>
      <c r="AG3" s="19">
        <v>-3</v>
      </c>
      <c r="AH3" s="21">
        <f>CORREL(AB13:AB99,AE16:AE102)</f>
        <v>-0.23576712807108968</v>
      </c>
      <c r="AI3" s="3"/>
      <c r="AJ3">
        <v>-0.188</v>
      </c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</row>
    <row r="4" spans="1:55">
      <c r="A4" s="47">
        <v>4690</v>
      </c>
      <c r="B4" s="48">
        <f t="shared" si="1"/>
        <v>-4.6900000000000004</v>
      </c>
      <c r="C4" s="48">
        <v>1.4999999999999999E-2</v>
      </c>
      <c r="E4" s="10"/>
      <c r="F4" s="7">
        <f t="shared" ref="F4:G19" si="4">F3+1.54672495336205</f>
        <v>-341.1034816609569</v>
      </c>
      <c r="G4" s="7">
        <f t="shared" si="4"/>
        <v>-340.33011918427587</v>
      </c>
      <c r="H4" s="7">
        <f>AVERAGEIFS(DustConcentration,KyrBP2,"&gt;"&amp;F4,KyrBP2,"&lt;="&amp;F5)</f>
        <v>0.439</v>
      </c>
      <c r="I4" s="7"/>
      <c r="J4" s="7"/>
      <c r="K4" s="7"/>
      <c r="L4" s="7"/>
      <c r="M4" s="7"/>
      <c r="N4" s="8"/>
      <c r="O4" s="58">
        <f t="shared" si="2"/>
        <v>-0.30437392727230678</v>
      </c>
      <c r="P4" s="14">
        <f t="shared" ref="P4:R67" si="5">P3</f>
        <v>1.7050000000000001</v>
      </c>
      <c r="Q4" s="14">
        <f t="shared" si="0"/>
        <v>-0.52067812329058993</v>
      </c>
      <c r="R4" s="14">
        <f t="shared" si="5"/>
        <v>-1.6</v>
      </c>
      <c r="S4" s="19">
        <v>-2</v>
      </c>
      <c r="T4" s="21">
        <f>CORREL(L10:L217,Q12:Q219)</f>
        <v>7.6061174979699065E-3</v>
      </c>
      <c r="U4" s="3"/>
      <c r="V4" s="10"/>
      <c r="W4" s="7">
        <f t="shared" ref="W4:X19" si="6">W3+4.64017486008615</f>
        <v>-455.56112820987073</v>
      </c>
      <c r="X4" s="7">
        <f t="shared" si="6"/>
        <v>-453.24104077982764</v>
      </c>
      <c r="Y4" s="7"/>
      <c r="Z4" s="7"/>
      <c r="AA4" s="7"/>
      <c r="AB4" s="7"/>
      <c r="AC4" s="7"/>
      <c r="AD4" s="8"/>
      <c r="AE4" s="14">
        <f t="shared" si="3"/>
        <v>-0.94226534105218096</v>
      </c>
      <c r="AF4" s="14">
        <f t="shared" ref="AF4:AF67" si="7">AF3</f>
        <v>13.87</v>
      </c>
      <c r="AG4" s="19">
        <v>-2</v>
      </c>
      <c r="AH4" s="21">
        <f>CORREL(AB13:AB99,AE15:AE101)</f>
        <v>7.7261939025041484E-2</v>
      </c>
      <c r="AI4" s="3"/>
      <c r="AJ4">
        <v>6.9000000000000006E-2</v>
      </c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5">
      <c r="A5" s="47">
        <v>5259</v>
      </c>
      <c r="B5" s="48">
        <f t="shared" si="1"/>
        <v>-5.2590000000000003</v>
      </c>
      <c r="C5" s="48">
        <v>3.3000000000000002E-2</v>
      </c>
      <c r="E5" s="11" t="s">
        <v>5</v>
      </c>
      <c r="F5" s="7">
        <f t="shared" si="4"/>
        <v>-339.55675670759484</v>
      </c>
      <c r="G5" s="7">
        <f t="shared" si="4"/>
        <v>-338.78339423091381</v>
      </c>
      <c r="H5" s="7">
        <f>AVERAGEIFS(DustConcentration,KyrBP2,"&gt;"&amp;F5,KyrBP2,"&lt;="&amp;F6)</f>
        <v>0.36599999999999999</v>
      </c>
      <c r="I5" s="7"/>
      <c r="J5" s="7"/>
      <c r="K5" s="7"/>
      <c r="L5" s="7"/>
      <c r="M5" s="7"/>
      <c r="N5" s="8"/>
      <c r="O5" s="58">
        <f t="shared" si="2"/>
        <v>0.97712173942004543</v>
      </c>
      <c r="P5" s="14">
        <f t="shared" si="5"/>
        <v>1.7050000000000001</v>
      </c>
      <c r="Q5" s="14">
        <f t="shared" si="0"/>
        <v>0.14991930738125822</v>
      </c>
      <c r="R5" s="14">
        <f t="shared" si="5"/>
        <v>-1.6</v>
      </c>
      <c r="S5" s="19">
        <v>-1</v>
      </c>
      <c r="T5" s="37">
        <f>CORREL(L10:L217,Q11:Q218)</f>
        <v>2.928318806353572E-2</v>
      </c>
      <c r="U5" s="3"/>
      <c r="V5" s="11" t="s">
        <v>5</v>
      </c>
      <c r="W5" s="7">
        <f t="shared" si="6"/>
        <v>-450.92095334978455</v>
      </c>
      <c r="X5" s="7">
        <f t="shared" si="6"/>
        <v>-448.60086591974147</v>
      </c>
      <c r="Y5" s="7"/>
      <c r="Z5" s="7"/>
      <c r="AA5" s="7"/>
      <c r="AB5" s="7"/>
      <c r="AC5" s="7"/>
      <c r="AD5" s="8"/>
      <c r="AE5" s="14">
        <f t="shared" si="3"/>
        <v>-0.50656865540344287</v>
      </c>
      <c r="AF5" s="14">
        <f t="shared" si="7"/>
        <v>13.87</v>
      </c>
      <c r="AG5" s="19">
        <v>-1</v>
      </c>
      <c r="AH5" s="37">
        <f>CORREL(AB13:AB99,AE14:AE100)</f>
        <v>0.35653302048318347</v>
      </c>
      <c r="AI5" s="3"/>
      <c r="AJ5">
        <v>0.29099999999999998</v>
      </c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6" spans="1:55">
      <c r="A6" s="47">
        <v>5674</v>
      </c>
      <c r="B6" s="48">
        <f t="shared" si="1"/>
        <v>-5.6740000000000004</v>
      </c>
      <c r="C6" s="48">
        <v>2.8000000000000001E-2</v>
      </c>
      <c r="E6" s="12">
        <f>COUNT(H2:H3000)</f>
        <v>219</v>
      </c>
      <c r="F6" s="7">
        <f t="shared" si="4"/>
        <v>-338.01003175423278</v>
      </c>
      <c r="G6" s="7">
        <f t="shared" si="4"/>
        <v>-337.23666927755175</v>
      </c>
      <c r="H6" s="7">
        <f>AVERAGEIFS(DustConcentration,KyrBP2,"&gt;"&amp;F6,KyrBP2,"&lt;="&amp;F7)</f>
        <v>0.39500000000000002</v>
      </c>
      <c r="I6" s="7"/>
      <c r="J6" s="7"/>
      <c r="K6" s="7"/>
      <c r="L6" s="7"/>
      <c r="M6" s="7"/>
      <c r="N6" s="8"/>
      <c r="O6" s="58">
        <f t="shared" si="2"/>
        <v>-0.67274781214780066</v>
      </c>
      <c r="P6" s="14">
        <f t="shared" si="5"/>
        <v>1.7050000000000001</v>
      </c>
      <c r="Q6" s="14">
        <f t="shared" si="0"/>
        <v>0.75036782796194812</v>
      </c>
      <c r="R6" s="14">
        <f t="shared" si="5"/>
        <v>-1.6</v>
      </c>
      <c r="S6" s="23">
        <v>0</v>
      </c>
      <c r="T6" s="37">
        <f>CORREL(L10:L217,Q10:Q217)</f>
        <v>3.7371001433873827E-2</v>
      </c>
      <c r="U6" s="3"/>
      <c r="V6" s="12">
        <f>COUNT(Y2:Y3000)</f>
        <v>95</v>
      </c>
      <c r="W6" s="7">
        <f t="shared" si="6"/>
        <v>-446.28077848969838</v>
      </c>
      <c r="X6" s="7">
        <f t="shared" si="6"/>
        <v>-443.96069105965529</v>
      </c>
      <c r="Y6" s="7"/>
      <c r="Z6" s="7"/>
      <c r="AA6" s="7"/>
      <c r="AB6" s="7"/>
      <c r="AC6" s="7"/>
      <c r="AD6" s="8"/>
      <c r="AE6" s="14">
        <f t="shared" si="3"/>
        <v>0.16615713399207463</v>
      </c>
      <c r="AF6" s="14">
        <f t="shared" si="7"/>
        <v>13.87</v>
      </c>
      <c r="AG6" s="23">
        <v>0</v>
      </c>
      <c r="AH6" s="37">
        <f>CORREL(AB13:AB99,AE13:AE99)</f>
        <v>0.464140632330453</v>
      </c>
      <c r="AI6" s="3"/>
      <c r="AJ6" s="54">
        <v>0.38200000000000001</v>
      </c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5">
      <c r="A7" s="47">
        <v>6486</v>
      </c>
      <c r="B7" s="48">
        <f t="shared" si="1"/>
        <v>-6.4859999999999998</v>
      </c>
      <c r="C7" s="48">
        <v>1.2999999999999999E-2</v>
      </c>
      <c r="E7" s="10"/>
      <c r="F7" s="7">
        <f t="shared" si="4"/>
        <v>-336.46330680087073</v>
      </c>
      <c r="G7" s="7">
        <f t="shared" si="4"/>
        <v>-335.6899443241897</v>
      </c>
      <c r="H7" s="7">
        <f>(H6+H8)/2</f>
        <v>0.60275000000000001</v>
      </c>
      <c r="I7" s="7"/>
      <c r="J7" s="7"/>
      <c r="K7" s="7"/>
      <c r="L7" s="7"/>
      <c r="M7" s="43"/>
      <c r="N7" s="8"/>
      <c r="O7" s="58">
        <f t="shared" si="2"/>
        <v>-0.30437392727221901</v>
      </c>
      <c r="P7" s="14">
        <f t="shared" si="5"/>
        <v>1.7050000000000001</v>
      </c>
      <c r="Q7" s="14">
        <f t="shared" si="0"/>
        <v>0.99971090242971605</v>
      </c>
      <c r="R7" s="14">
        <f t="shared" si="5"/>
        <v>-1.6</v>
      </c>
      <c r="S7" s="19">
        <v>1</v>
      </c>
      <c r="T7" s="37">
        <f>CORREL(L10:L217,Q9:Q216)</f>
        <v>2.7908593154430322E-2</v>
      </c>
      <c r="U7" s="3"/>
      <c r="V7" s="10"/>
      <c r="W7" s="7">
        <f t="shared" si="6"/>
        <v>-441.6406036296122</v>
      </c>
      <c r="X7" s="7">
        <f t="shared" si="6"/>
        <v>-439.32051619956911</v>
      </c>
      <c r="Y7" s="7"/>
      <c r="Z7" s="7"/>
      <c r="AA7" s="7"/>
      <c r="AB7" s="7"/>
      <c r="AC7" s="43"/>
      <c r="AD7" s="8"/>
      <c r="AE7" s="14">
        <f t="shared" si="3"/>
        <v>0.7611361537618393</v>
      </c>
      <c r="AF7" s="14">
        <f t="shared" si="7"/>
        <v>13.87</v>
      </c>
      <c r="AG7" s="19">
        <v>1</v>
      </c>
      <c r="AH7" s="37">
        <f>CORREL(AB13:AB99,AE12:AE98)</f>
        <v>0.35704176515851382</v>
      </c>
      <c r="AI7" s="3"/>
      <c r="AJ7">
        <v>0.29099999999999998</v>
      </c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5">
      <c r="A8" s="47">
        <v>6874</v>
      </c>
      <c r="B8" s="48">
        <f t="shared" si="1"/>
        <v>-6.8739999999999997</v>
      </c>
      <c r="C8" s="48">
        <v>0.02</v>
      </c>
      <c r="E8" s="11" t="s">
        <v>6</v>
      </c>
      <c r="F8" s="7">
        <f t="shared" si="4"/>
        <v>-334.91658184750867</v>
      </c>
      <c r="G8" s="7">
        <f t="shared" si="4"/>
        <v>-334.14321937082764</v>
      </c>
      <c r="H8" s="7">
        <f>AVERAGEIFS(DustConcentration,KyrBP2,"&gt;"&amp;F8,KyrBP2,"&lt;="&amp;F9)</f>
        <v>0.8105</v>
      </c>
      <c r="I8" s="7"/>
      <c r="J8" s="7"/>
      <c r="K8" s="7"/>
      <c r="L8" s="7"/>
      <c r="M8" s="43"/>
      <c r="N8" s="8"/>
      <c r="O8" s="58">
        <f t="shared" si="2"/>
        <v>0.97712173942002589</v>
      </c>
      <c r="P8" s="14">
        <f t="shared" si="5"/>
        <v>1.7050000000000001</v>
      </c>
      <c r="Q8" s="14">
        <f t="shared" si="0"/>
        <v>0.78127813510152033</v>
      </c>
      <c r="R8" s="14">
        <f t="shared" si="5"/>
        <v>-1.6</v>
      </c>
      <c r="S8" s="19">
        <v>2</v>
      </c>
      <c r="T8" s="21">
        <f>CORREL(L10:L217,Q8:Q215)</f>
        <v>5.3385937097667289E-3</v>
      </c>
      <c r="U8" s="3"/>
      <c r="V8" s="11" t="s">
        <v>6</v>
      </c>
      <c r="W8" s="7">
        <f t="shared" si="6"/>
        <v>-437.00042876952602</v>
      </c>
      <c r="X8" s="7">
        <f t="shared" si="6"/>
        <v>-434.68034133948294</v>
      </c>
      <c r="Y8" s="7"/>
      <c r="Z8" s="7"/>
      <c r="AA8" s="7"/>
      <c r="AB8" s="7"/>
      <c r="AC8" s="43"/>
      <c r="AD8" s="8"/>
      <c r="AE8" s="14">
        <f t="shared" si="3"/>
        <v>0.99997110810034429</v>
      </c>
      <c r="AF8" s="14">
        <f t="shared" si="7"/>
        <v>13.87</v>
      </c>
      <c r="AG8" s="19">
        <v>2</v>
      </c>
      <c r="AH8" s="21">
        <f>CORREL(AB13:AB99,AE11:AE97)</f>
        <v>8.522995750756486E-2</v>
      </c>
      <c r="AI8" s="3"/>
      <c r="AJ8">
        <v>6.3E-2</v>
      </c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5">
      <c r="A9" s="47">
        <v>6924</v>
      </c>
      <c r="B9" s="48">
        <f t="shared" si="1"/>
        <v>-6.9240000000000004</v>
      </c>
      <c r="C9" s="48">
        <v>1.7999999999999999E-2</v>
      </c>
      <c r="E9" s="13">
        <f>COUNT(M2:M5000)</f>
        <v>208</v>
      </c>
      <c r="F9" s="7">
        <f t="shared" si="4"/>
        <v>-333.36985689414661</v>
      </c>
      <c r="G9" s="7">
        <f t="shared" si="4"/>
        <v>-332.59649441746558</v>
      </c>
      <c r="H9" s="7">
        <f>(H8+H10)/2</f>
        <v>0.47625000000000001</v>
      </c>
      <c r="I9" s="7"/>
      <c r="J9" s="7"/>
      <c r="K9" s="7"/>
      <c r="L9" s="7"/>
      <c r="M9" s="43"/>
      <c r="N9" s="8"/>
      <c r="O9" s="58">
        <f t="shared" si="2"/>
        <v>-0.67274781214782675</v>
      </c>
      <c r="P9" s="14">
        <f t="shared" si="5"/>
        <v>1.7050000000000001</v>
      </c>
      <c r="Q9" s="14">
        <f t="shared" si="0"/>
        <v>0.19727664542005402</v>
      </c>
      <c r="R9" s="14">
        <f t="shared" si="5"/>
        <v>-1.6</v>
      </c>
      <c r="S9" s="19">
        <v>3</v>
      </c>
      <c r="T9" s="21">
        <f>CORREL(L10:L217,Q7:Q214)</f>
        <v>-1.9616616161689256E-2</v>
      </c>
      <c r="U9" s="3"/>
      <c r="V9" s="13">
        <f>COUNT(AC2:AC5000)</f>
        <v>87</v>
      </c>
      <c r="W9" s="7">
        <f t="shared" si="6"/>
        <v>-432.36025390943985</v>
      </c>
      <c r="X9" s="7">
        <f t="shared" si="6"/>
        <v>-430.04016647939676</v>
      </c>
      <c r="Y9" s="7">
        <v>1.4E-2</v>
      </c>
      <c r="Z9" s="7" t="s">
        <v>151</v>
      </c>
      <c r="AA9" s="7"/>
      <c r="AB9" s="7"/>
      <c r="AC9" s="43"/>
      <c r="AD9" s="8"/>
      <c r="AE9" s="14">
        <f t="shared" si="3"/>
        <v>0.77090846751774389</v>
      </c>
      <c r="AF9" s="14">
        <f t="shared" si="7"/>
        <v>13.87</v>
      </c>
      <c r="AG9" s="19">
        <v>3</v>
      </c>
      <c r="AH9" s="21">
        <f>CORREL(AB13:AB99,AE10:AE96)</f>
        <v>-0.23127774560062236</v>
      </c>
      <c r="AI9" s="3"/>
      <c r="AJ9">
        <v>-0.191</v>
      </c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5">
      <c r="A10" s="47">
        <v>7267</v>
      </c>
      <c r="B10" s="48">
        <f t="shared" si="1"/>
        <v>-7.2670000000000003</v>
      </c>
      <c r="C10" s="48">
        <v>3.7999999999999999E-2</v>
      </c>
      <c r="E10" s="16"/>
      <c r="F10" s="7">
        <f t="shared" si="4"/>
        <v>-331.82313194078455</v>
      </c>
      <c r="G10" s="27">
        <f t="shared" si="4"/>
        <v>-331.04976946410352</v>
      </c>
      <c r="H10" s="7">
        <f>AVERAGEIFS(DustConcentration,KyrBP2,"&gt;"&amp;F10,KyrBP2,"&lt;="&amp;F11)</f>
        <v>0.14199999999999999</v>
      </c>
      <c r="I10" s="7">
        <f t="shared" ref="I10:I30" si="8">AVERAGE(H9:H11)</f>
        <v>0.24508333333333332</v>
      </c>
      <c r="J10" s="7">
        <f t="shared" ref="J10:J30" si="9">AVERAGE(H6:H14)</f>
        <v>0.28994444444444434</v>
      </c>
      <c r="K10" s="7">
        <f>(H10/I10)-1</f>
        <v>-0.4206052363141789</v>
      </c>
      <c r="L10" s="43">
        <f>(I10/J10)-1</f>
        <v>-0.15472312703583035</v>
      </c>
      <c r="M10" s="7">
        <f>(H10/J10)-1</f>
        <v>-0.51025100593983508</v>
      </c>
      <c r="N10" s="8"/>
      <c r="O10" s="58">
        <f t="shared" si="2"/>
        <v>-0.30437392727218537</v>
      </c>
      <c r="P10" s="14">
        <f t="shared" si="5"/>
        <v>1.7050000000000001</v>
      </c>
      <c r="Q10" s="14">
        <f t="shared" si="0"/>
        <v>-0.47903277913917075</v>
      </c>
      <c r="R10" s="14">
        <f t="shared" si="5"/>
        <v>-1.6</v>
      </c>
      <c r="S10" s="19">
        <v>4</v>
      </c>
      <c r="T10" s="21">
        <f>CORREL(L10:L217,Q6:Q213)</f>
        <v>-3.5456849066294371E-2</v>
      </c>
      <c r="U10" s="3"/>
      <c r="V10" s="16"/>
      <c r="W10" s="7">
        <f t="shared" si="6"/>
        <v>-427.72007904935367</v>
      </c>
      <c r="X10" s="7">
        <f t="shared" si="6"/>
        <v>-425.39999161931058</v>
      </c>
      <c r="Y10" s="7">
        <v>1.4E-2</v>
      </c>
      <c r="Z10" s="7" t="s">
        <v>151</v>
      </c>
      <c r="AA10" s="7"/>
      <c r="AB10" s="7"/>
      <c r="AC10" s="43"/>
      <c r="AD10" s="8"/>
      <c r="AE10" s="14">
        <f t="shared" si="3"/>
        <v>0.18112918729032618</v>
      </c>
      <c r="AF10" s="14">
        <f t="shared" si="7"/>
        <v>13.87</v>
      </c>
      <c r="AG10" s="19">
        <v>4</v>
      </c>
      <c r="AH10" s="21">
        <f>CORREL(AB13:AB99,AE9:AE95)</f>
        <v>-0.43709592990348956</v>
      </c>
      <c r="AI10" s="3"/>
      <c r="AJ10">
        <v>-0.35799999999999998</v>
      </c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5">
      <c r="A11" s="47">
        <v>7697</v>
      </c>
      <c r="B11" s="48">
        <f t="shared" si="1"/>
        <v>-7.6970000000000001</v>
      </c>
      <c r="C11" s="48">
        <v>2.3E-2</v>
      </c>
      <c r="E11" s="11" t="s">
        <v>92</v>
      </c>
      <c r="F11" s="7">
        <f t="shared" si="4"/>
        <v>-330.27640698742249</v>
      </c>
      <c r="G11" s="7">
        <f t="shared" si="4"/>
        <v>-329.50304451074146</v>
      </c>
      <c r="H11" s="7">
        <f>AVERAGEIFS(DustConcentration,KyrBP2,"&gt;"&amp;F11,KyrBP2,"&lt;="&amp;F12)</f>
        <v>0.11700000000000001</v>
      </c>
      <c r="I11" s="7">
        <f t="shared" si="8"/>
        <v>0.10166666666666667</v>
      </c>
      <c r="J11" s="7">
        <f t="shared" si="9"/>
        <v>0.24788888888888888</v>
      </c>
      <c r="K11" s="7">
        <f t="shared" ref="K11:K74" si="10">(H11/I11)-1</f>
        <v>0.15081967213114766</v>
      </c>
      <c r="L11" s="43">
        <f t="shared" ref="L11:L74" si="11">(I11/J11)-1</f>
        <v>-0.58987001344688483</v>
      </c>
      <c r="M11" s="7">
        <f t="shared" ref="M11:M30" si="12">(H11/J11)-1</f>
        <v>-0.52801434334379205</v>
      </c>
      <c r="N11" s="8"/>
      <c r="O11" s="58">
        <f t="shared" si="2"/>
        <v>0.97712173942001834</v>
      </c>
      <c r="P11" s="14">
        <f t="shared" si="5"/>
        <v>1.7050000000000001</v>
      </c>
      <c r="Q11" s="14">
        <f t="shared" si="0"/>
        <v>-0.93119744248285063</v>
      </c>
      <c r="R11" s="14">
        <f t="shared" si="5"/>
        <v>-1.6</v>
      </c>
      <c r="S11" s="19"/>
      <c r="T11" s="24"/>
      <c r="U11" s="3"/>
      <c r="V11" s="11" t="s">
        <v>92</v>
      </c>
      <c r="W11" s="7">
        <f t="shared" si="6"/>
        <v>-423.07990418926749</v>
      </c>
      <c r="X11" s="7">
        <f t="shared" si="6"/>
        <v>-420.75981675922441</v>
      </c>
      <c r="Y11" s="7">
        <f t="shared" ref="Y11:Y42" si="13">AVERAGEIFS(DustConcentration,KyrBP2,"&gt;"&amp;W11,KyrBP2,"&lt;="&amp;W12)</f>
        <v>1.35E-2</v>
      </c>
      <c r="Z11" s="7"/>
      <c r="AA11" s="7"/>
      <c r="AB11" s="7"/>
      <c r="AC11" s="43"/>
      <c r="AD11" s="8"/>
      <c r="AE11" s="14">
        <f t="shared" si="3"/>
        <v>-0.49340245269694016</v>
      </c>
      <c r="AF11" s="14">
        <f t="shared" si="7"/>
        <v>13.87</v>
      </c>
      <c r="AG11" s="19"/>
      <c r="AH11" s="24"/>
      <c r="AI11" s="3"/>
      <c r="AJ11" s="28" t="s">
        <v>153</v>
      </c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5">
      <c r="A12" s="47">
        <v>7745</v>
      </c>
      <c r="B12" s="48">
        <f t="shared" si="1"/>
        <v>-7.7450000000000001</v>
      </c>
      <c r="C12" s="48">
        <v>6.5000000000000002E-2</v>
      </c>
      <c r="E12" s="13">
        <f>COUNTA(E14:E5000)</f>
        <v>14</v>
      </c>
      <c r="F12" s="7">
        <f t="shared" si="4"/>
        <v>-328.72968203406043</v>
      </c>
      <c r="G12" s="7">
        <f t="shared" si="4"/>
        <v>-327.9563195573794</v>
      </c>
      <c r="H12" s="7">
        <f>AVERAGEIFS(DustConcentration,KyrBP2,"&gt;"&amp;F12,KyrBP2,"&lt;="&amp;F13)</f>
        <v>4.5999999999999999E-2</v>
      </c>
      <c r="I12" s="7">
        <f t="shared" si="8"/>
        <v>5.7666666666666672E-2</v>
      </c>
      <c r="J12" s="7">
        <f t="shared" si="9"/>
        <v>0.1834722222222222</v>
      </c>
      <c r="K12" s="7">
        <f t="shared" si="10"/>
        <v>-0.20231213872832376</v>
      </c>
      <c r="L12" s="43">
        <f t="shared" si="11"/>
        <v>-0.68569265707797111</v>
      </c>
      <c r="M12" s="7">
        <f t="shared" si="12"/>
        <v>-0.74928084784254345</v>
      </c>
      <c r="N12" s="8"/>
      <c r="O12" s="58">
        <f t="shared" si="2"/>
        <v>-0.67274781214785284</v>
      </c>
      <c r="P12" s="14">
        <f t="shared" si="5"/>
        <v>1.7050000000000001</v>
      </c>
      <c r="Q12" s="14">
        <f t="shared" si="0"/>
        <v>-0.94764447338200619</v>
      </c>
      <c r="R12" s="14">
        <f t="shared" si="5"/>
        <v>-1.6</v>
      </c>
      <c r="S12" s="19"/>
      <c r="T12" s="21" t="s">
        <v>95</v>
      </c>
      <c r="U12" s="3"/>
      <c r="V12" s="13">
        <f>COUNTA(V14:V5000)</f>
        <v>0</v>
      </c>
      <c r="W12" s="7">
        <f t="shared" si="6"/>
        <v>-418.43972932918132</v>
      </c>
      <c r="X12" s="7">
        <f t="shared" si="6"/>
        <v>-416.11964189913823</v>
      </c>
      <c r="Y12" s="7">
        <f t="shared" si="13"/>
        <v>1.2999999999999999E-2</v>
      </c>
      <c r="Z12" s="7"/>
      <c r="AA12" s="7"/>
      <c r="AB12" s="7"/>
      <c r="AC12" s="43"/>
      <c r="AD12" s="8"/>
      <c r="AE12" s="14">
        <f t="shared" si="3"/>
        <v>-0.93706560150983664</v>
      </c>
      <c r="AF12" s="14">
        <f t="shared" si="7"/>
        <v>13.87</v>
      </c>
      <c r="AG12" s="19"/>
      <c r="AH12" s="64" t="s">
        <v>101</v>
      </c>
      <c r="AI12" s="3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5">
      <c r="A13" s="47">
        <v>8091</v>
      </c>
      <c r="B13" s="48">
        <f t="shared" si="1"/>
        <v>-8.0909999999999993</v>
      </c>
      <c r="C13" s="48">
        <v>3.7999999999999999E-2</v>
      </c>
      <c r="E13" s="11"/>
      <c r="F13" s="7">
        <f t="shared" si="4"/>
        <v>-327.18295708069837</v>
      </c>
      <c r="G13" s="7">
        <f t="shared" si="4"/>
        <v>-326.40959460401734</v>
      </c>
      <c r="H13" s="7">
        <f>AVERAGEIFS(DustConcentration,KyrBP2,"&gt;"&amp;F13,KyrBP2,"&lt;="&amp;F14)</f>
        <v>0.01</v>
      </c>
      <c r="I13" s="7">
        <f t="shared" si="8"/>
        <v>2.2000000000000002E-2</v>
      </c>
      <c r="J13" s="7">
        <f t="shared" si="9"/>
        <v>9.5527777777777781E-2</v>
      </c>
      <c r="K13" s="7">
        <f t="shared" si="10"/>
        <v>-0.54545454545454541</v>
      </c>
      <c r="L13" s="43">
        <f t="shared" si="11"/>
        <v>-0.76970049432974696</v>
      </c>
      <c r="M13" s="7">
        <f t="shared" si="12"/>
        <v>-0.89531840651352135</v>
      </c>
      <c r="N13" s="8"/>
      <c r="O13" s="58">
        <f t="shared" ref="O13:O76" si="14" xml:space="preserve"> SIN((2*PI()*(G13+P13)/4.64017486008615) + 5.828143046)</f>
        <v>-0.30437392727215179</v>
      </c>
      <c r="P13" s="14">
        <f t="shared" ref="P13" si="15">P12</f>
        <v>1.7050000000000001</v>
      </c>
      <c r="Q13" s="14">
        <f t="shared" si="0"/>
        <v>-0.52067812329053553</v>
      </c>
      <c r="R13" s="14">
        <f t="shared" si="5"/>
        <v>-1.6</v>
      </c>
      <c r="S13" s="19"/>
      <c r="T13" s="21" t="s">
        <v>50</v>
      </c>
      <c r="U13" s="3"/>
      <c r="V13" s="11"/>
      <c r="W13" s="7">
        <f t="shared" si="6"/>
        <v>-413.79955446909514</v>
      </c>
      <c r="X13" s="7">
        <f t="shared" si="6"/>
        <v>-411.47946703905205</v>
      </c>
      <c r="Y13" s="7">
        <f t="shared" si="13"/>
        <v>1.4999999999999999E-2</v>
      </c>
      <c r="Z13" s="7">
        <f t="shared" ref="Z13:Z14" si="16">AVERAGE(Y12:Y14)</f>
        <v>1.4666666666666666E-2</v>
      </c>
      <c r="AA13" s="7">
        <f t="shared" ref="AA13:AA14" si="17">AVERAGE(Y9:Y17)</f>
        <v>2.9962962962962969E-2</v>
      </c>
      <c r="AB13" s="7">
        <f t="shared" ref="AB13:AB14" si="18">(Z13/AA13)-1</f>
        <v>-0.51050679851668734</v>
      </c>
      <c r="AC13" s="43">
        <f t="shared" ref="AC13:AC14" si="19">(Y13/AA13)-1</f>
        <v>-0.49938195302843025</v>
      </c>
      <c r="AD13" s="8"/>
      <c r="AE13" s="14">
        <f t="shared" si="3"/>
        <v>-0.94226534105216442</v>
      </c>
      <c r="AF13" s="14">
        <f t="shared" si="7"/>
        <v>13.87</v>
      </c>
      <c r="AG13" s="19"/>
      <c r="AH13" s="65" t="s">
        <v>45</v>
      </c>
      <c r="AI13" s="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5">
      <c r="A14" s="47">
        <v>9107</v>
      </c>
      <c r="B14" s="48">
        <f t="shared" si="1"/>
        <v>-9.1069999999999993</v>
      </c>
      <c r="C14" s="48">
        <v>0.04</v>
      </c>
      <c r="E14"/>
      <c r="F14" s="7">
        <f t="shared" si="4"/>
        <v>-325.63623212733631</v>
      </c>
      <c r="G14" s="7">
        <f t="shared" si="4"/>
        <v>-324.86286965065528</v>
      </c>
      <c r="H14" s="7">
        <f>AVERAGEIFS(DustConcentration,KyrBP2,"&gt;"&amp;F14,KyrBP2,"&lt;="&amp;F15)</f>
        <v>0.01</v>
      </c>
      <c r="I14" s="7">
        <f t="shared" si="8"/>
        <v>1.2166666666666668E-2</v>
      </c>
      <c r="J14" s="7">
        <f t="shared" si="9"/>
        <v>4.6722222222222227E-2</v>
      </c>
      <c r="K14" s="7">
        <f t="shared" si="10"/>
        <v>-0.17808219178082196</v>
      </c>
      <c r="L14" s="43">
        <f t="shared" si="11"/>
        <v>-0.73959571938168844</v>
      </c>
      <c r="M14" s="7">
        <f t="shared" si="12"/>
        <v>-0.7859690844233056</v>
      </c>
      <c r="N14" s="8"/>
      <c r="O14" s="58">
        <f t="shared" si="14"/>
        <v>0.97712173942001079</v>
      </c>
      <c r="P14" s="14">
        <f t="shared" ref="P14" si="20">P13</f>
        <v>1.7050000000000001</v>
      </c>
      <c r="Q14" s="14">
        <f t="shared" si="0"/>
        <v>0.14991930738134929</v>
      </c>
      <c r="R14" s="14">
        <f t="shared" si="5"/>
        <v>-1.6</v>
      </c>
      <c r="S14" s="19"/>
      <c r="T14" s="36" t="s">
        <v>93</v>
      </c>
      <c r="U14" s="3"/>
      <c r="V14"/>
      <c r="W14" s="7">
        <f t="shared" si="6"/>
        <v>-409.15937960900897</v>
      </c>
      <c r="X14" s="7">
        <f t="shared" si="6"/>
        <v>-406.83929217896588</v>
      </c>
      <c r="Y14" s="7">
        <f t="shared" si="13"/>
        <v>1.6E-2</v>
      </c>
      <c r="Z14" s="7">
        <f t="shared" si="16"/>
        <v>1.9333333333333334E-2</v>
      </c>
      <c r="AA14" s="7">
        <f t="shared" si="17"/>
        <v>4.1962962962962966E-2</v>
      </c>
      <c r="AB14" s="7">
        <f t="shared" si="18"/>
        <v>-0.5392762577228597</v>
      </c>
      <c r="AC14" s="43">
        <f t="shared" si="19"/>
        <v>-0.61871138570167705</v>
      </c>
      <c r="AD14" s="8"/>
      <c r="AE14" s="14">
        <f t="shared" si="3"/>
        <v>-0.50656865540340024</v>
      </c>
      <c r="AF14" s="14">
        <f t="shared" si="7"/>
        <v>13.87</v>
      </c>
      <c r="AG14" s="19"/>
      <c r="AH14" s="63" t="s">
        <v>152</v>
      </c>
      <c r="AI14" s="3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5">
      <c r="A15" s="47">
        <v>9298</v>
      </c>
      <c r="B15" s="48">
        <f t="shared" si="1"/>
        <v>-9.298</v>
      </c>
      <c r="C15" s="48">
        <v>0.05</v>
      </c>
      <c r="E15" s="47" t="s">
        <v>92</v>
      </c>
      <c r="F15" s="7">
        <f t="shared" si="4"/>
        <v>-324.08950717397425</v>
      </c>
      <c r="G15" s="7">
        <f t="shared" si="4"/>
        <v>-323.31614469729323</v>
      </c>
      <c r="H15" s="7">
        <f>(H14+H16)/2</f>
        <v>1.6500000000000001E-2</v>
      </c>
      <c r="I15" s="7">
        <f t="shared" si="8"/>
        <v>1.6500000000000001E-2</v>
      </c>
      <c r="J15" s="7">
        <f t="shared" si="9"/>
        <v>3.4314814814814812E-2</v>
      </c>
      <c r="K15" s="7">
        <f t="shared" si="10"/>
        <v>0</v>
      </c>
      <c r="L15" s="43">
        <f t="shared" si="11"/>
        <v>-0.51915812196438205</v>
      </c>
      <c r="M15" s="7">
        <f t="shared" si="12"/>
        <v>-0.51915812196438205</v>
      </c>
      <c r="N15" s="8"/>
      <c r="O15" s="58">
        <f t="shared" si="14"/>
        <v>-0.67274781214783685</v>
      </c>
      <c r="P15" s="14">
        <f t="shared" ref="P15" si="21">P14</f>
        <v>1.7050000000000001</v>
      </c>
      <c r="Q15" s="14">
        <f t="shared" si="0"/>
        <v>0.75036782796197143</v>
      </c>
      <c r="R15" s="14">
        <f t="shared" si="5"/>
        <v>-1.6</v>
      </c>
      <c r="S15" s="19"/>
      <c r="T15" s="21"/>
      <c r="U15" s="3"/>
      <c r="V15"/>
      <c r="W15" s="7">
        <f t="shared" si="6"/>
        <v>-404.51920474892279</v>
      </c>
      <c r="X15" s="27">
        <f t="shared" si="6"/>
        <v>-402.1991173188797</v>
      </c>
      <c r="Y15" s="7">
        <f t="shared" si="13"/>
        <v>2.7000000000000003E-2</v>
      </c>
      <c r="Z15" s="7">
        <f t="shared" ref="Z15:Z19" si="22">AVERAGE(Y14:Y16)</f>
        <v>2.155555555555556E-2</v>
      </c>
      <c r="AA15" s="7">
        <f t="shared" ref="AA15:AA19" si="23">AVERAGE(Y11:Y19)</f>
        <v>4.4074074074074078E-2</v>
      </c>
      <c r="AB15" s="7">
        <f t="shared" ref="AB15:AB19" si="24">(Z15/AA15)-1</f>
        <v>-0.51092436974789912</v>
      </c>
      <c r="AC15" s="43">
        <f t="shared" ref="AC15:AC19" si="25">(Y15/AA15)-1</f>
        <v>-0.38739495798319323</v>
      </c>
      <c r="AD15" s="8"/>
      <c r="AE15" s="14">
        <f t="shared" si="3"/>
        <v>0.16615713399211643</v>
      </c>
      <c r="AF15" s="14">
        <f t="shared" si="7"/>
        <v>13.87</v>
      </c>
      <c r="AG15" s="19"/>
      <c r="AH15" s="21"/>
      <c r="AI15" s="3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5">
      <c r="A16" s="47">
        <v>10265</v>
      </c>
      <c r="B16" s="48">
        <f t="shared" si="1"/>
        <v>-10.265000000000001</v>
      </c>
      <c r="C16" s="48">
        <v>1.7999999999999999E-2</v>
      </c>
      <c r="E16"/>
      <c r="F16" s="7">
        <f t="shared" si="4"/>
        <v>-322.5427822206122</v>
      </c>
      <c r="G16" s="7">
        <f t="shared" si="4"/>
        <v>-321.76941974393117</v>
      </c>
      <c r="H16" s="7">
        <f t="shared" ref="H16:H31" si="26">AVERAGEIFS(DustConcentration,KyrBP2,"&gt;"&amp;F16,KyrBP2,"&lt;="&amp;F17)</f>
        <v>2.3E-2</v>
      </c>
      <c r="I16" s="7">
        <f t="shared" si="8"/>
        <v>1.95E-2</v>
      </c>
      <c r="J16" s="7">
        <f t="shared" si="9"/>
        <v>2.6314814814814815E-2</v>
      </c>
      <c r="K16" s="7">
        <f t="shared" si="10"/>
        <v>0.17948717948717952</v>
      </c>
      <c r="L16" s="43">
        <f t="shared" si="11"/>
        <v>-0.25897255453905699</v>
      </c>
      <c r="M16" s="7">
        <f t="shared" si="12"/>
        <v>-0.12596762843068265</v>
      </c>
      <c r="N16" s="8"/>
      <c r="O16" s="58">
        <f t="shared" si="14"/>
        <v>-0.30437392727217233</v>
      </c>
      <c r="P16" s="14">
        <f t="shared" ref="P16" si="27">P15</f>
        <v>1.7050000000000001</v>
      </c>
      <c r="Q16" s="14">
        <f t="shared" si="0"/>
        <v>0.99971090242971694</v>
      </c>
      <c r="R16" s="14">
        <f t="shared" si="5"/>
        <v>-1.6</v>
      </c>
      <c r="S16" s="19"/>
      <c r="T16" s="21" t="s">
        <v>94</v>
      </c>
      <c r="U16" s="3"/>
      <c r="V16"/>
      <c r="W16" s="7">
        <f t="shared" si="6"/>
        <v>-399.87902988883661</v>
      </c>
      <c r="X16" s="7">
        <f t="shared" si="6"/>
        <v>-397.55894245879352</v>
      </c>
      <c r="Y16" s="7">
        <f t="shared" si="13"/>
        <v>2.1666666666666667E-2</v>
      </c>
      <c r="Z16" s="7">
        <f t="shared" si="22"/>
        <v>6.1388888888888889E-2</v>
      </c>
      <c r="AA16" s="7">
        <f t="shared" si="23"/>
        <v>5.0574074074074077E-2</v>
      </c>
      <c r="AB16" s="7">
        <f t="shared" si="24"/>
        <v>0.21384108385206879</v>
      </c>
      <c r="AC16" s="43">
        <f t="shared" si="25"/>
        <v>-0.57158549981691686</v>
      </c>
      <c r="AD16" s="8"/>
      <c r="AE16" s="14">
        <f t="shared" si="3"/>
        <v>0.76113615376187593</v>
      </c>
      <c r="AF16" s="14">
        <f t="shared" si="7"/>
        <v>13.87</v>
      </c>
      <c r="AG16" s="19"/>
      <c r="AH16" s="64" t="s">
        <v>100</v>
      </c>
      <c r="AI16" s="3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>
      <c r="A17" s="47">
        <v>10515</v>
      </c>
      <c r="B17" s="48">
        <f t="shared" si="1"/>
        <v>-10.515000000000001</v>
      </c>
      <c r="C17" s="48">
        <v>0.03</v>
      </c>
      <c r="E17"/>
      <c r="F17" s="7">
        <f t="shared" si="4"/>
        <v>-320.99605726725014</v>
      </c>
      <c r="G17" s="7">
        <f t="shared" si="4"/>
        <v>-320.22269479056911</v>
      </c>
      <c r="H17" s="7">
        <f t="shared" si="26"/>
        <v>1.9E-2</v>
      </c>
      <c r="I17" s="7">
        <f t="shared" si="8"/>
        <v>2.633333333333333E-2</v>
      </c>
      <c r="J17" s="7">
        <f t="shared" si="9"/>
        <v>2.3537037037037033E-2</v>
      </c>
      <c r="K17" s="7">
        <f t="shared" si="10"/>
        <v>-0.27848101265822778</v>
      </c>
      <c r="L17" s="43">
        <f t="shared" si="11"/>
        <v>0.1188040912667192</v>
      </c>
      <c r="M17" s="7">
        <f t="shared" si="12"/>
        <v>-0.19276160503540507</v>
      </c>
      <c r="N17" s="8"/>
      <c r="O17" s="58">
        <f t="shared" si="14"/>
        <v>0.97712173942000335</v>
      </c>
      <c r="P17" s="14">
        <f t="shared" ref="P17" si="28">P16</f>
        <v>1.7050000000000001</v>
      </c>
      <c r="Q17" s="14">
        <f t="shared" si="0"/>
        <v>0.78127813510149835</v>
      </c>
      <c r="R17" s="14">
        <f t="shared" si="5"/>
        <v>-1.6</v>
      </c>
      <c r="S17" s="20"/>
      <c r="T17" s="25"/>
      <c r="U17" s="3"/>
      <c r="V17"/>
      <c r="W17" s="7">
        <f t="shared" si="6"/>
        <v>-395.23885502875044</v>
      </c>
      <c r="X17" s="7">
        <f t="shared" si="6"/>
        <v>-392.91876759870735</v>
      </c>
      <c r="Y17" s="7">
        <f t="shared" si="13"/>
        <v>0.13550000000000001</v>
      </c>
      <c r="Z17" s="7">
        <f t="shared" si="22"/>
        <v>9.3055555555555558E-2</v>
      </c>
      <c r="AA17" s="7">
        <f t="shared" si="23"/>
        <v>6.2611111111111117E-2</v>
      </c>
      <c r="AB17" s="7">
        <f t="shared" si="24"/>
        <v>0.48624667258207621</v>
      </c>
      <c r="AC17" s="43">
        <f t="shared" si="25"/>
        <v>1.1641526175687664</v>
      </c>
      <c r="AD17" s="8"/>
      <c r="AE17" s="14">
        <f t="shared" si="3"/>
        <v>0.99997110810034462</v>
      </c>
      <c r="AF17" s="14">
        <f t="shared" si="7"/>
        <v>13.87</v>
      </c>
      <c r="AG17" s="20"/>
      <c r="AH17" s="25"/>
      <c r="AI17" s="3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>
      <c r="A18" s="47">
        <v>10861</v>
      </c>
      <c r="B18" s="48">
        <f t="shared" si="1"/>
        <v>-10.861000000000001</v>
      </c>
      <c r="C18" s="48">
        <v>3.3000000000000002E-2</v>
      </c>
      <c r="E18"/>
      <c r="F18" s="7">
        <f t="shared" si="4"/>
        <v>-319.44933231388808</v>
      </c>
      <c r="G18" s="7">
        <f t="shared" si="4"/>
        <v>-318.67596983720705</v>
      </c>
      <c r="H18" s="7">
        <f t="shared" si="26"/>
        <v>3.6999999999999998E-2</v>
      </c>
      <c r="I18" s="7">
        <f t="shared" si="8"/>
        <v>2.8777777777777777E-2</v>
      </c>
      <c r="J18" s="7">
        <f t="shared" si="9"/>
        <v>2.4537037037037038E-2</v>
      </c>
      <c r="K18" s="7">
        <f t="shared" si="10"/>
        <v>0.28571428571428559</v>
      </c>
      <c r="L18" s="43">
        <f t="shared" si="11"/>
        <v>0.17283018867924516</v>
      </c>
      <c r="M18" s="7">
        <f t="shared" si="12"/>
        <v>0.50792452830188672</v>
      </c>
      <c r="N18" s="8"/>
      <c r="O18" s="58">
        <f t="shared" si="14"/>
        <v>-0.67274781214790502</v>
      </c>
      <c r="P18" s="14">
        <f t="shared" ref="P18" si="29">P17</f>
        <v>1.7050000000000001</v>
      </c>
      <c r="Q18" s="14">
        <f t="shared" si="0"/>
        <v>0.19727664541999157</v>
      </c>
      <c r="R18" s="14">
        <f t="shared" si="5"/>
        <v>-1.6</v>
      </c>
      <c r="S18" s="20"/>
      <c r="T18" s="26" t="s">
        <v>96</v>
      </c>
      <c r="U18" s="3"/>
      <c r="V18"/>
      <c r="W18" s="7">
        <f t="shared" si="6"/>
        <v>-390.59868016866426</v>
      </c>
      <c r="X18" s="7">
        <f t="shared" si="6"/>
        <v>-388.27859273862117</v>
      </c>
      <c r="Y18" s="7">
        <f t="shared" si="13"/>
        <v>0.122</v>
      </c>
      <c r="Z18" s="7">
        <f t="shared" si="22"/>
        <v>9.6833333333333327E-2</v>
      </c>
      <c r="AA18" s="7">
        <f t="shared" si="23"/>
        <v>7.4759259259259261E-2</v>
      </c>
      <c r="AB18" s="7">
        <f t="shared" si="24"/>
        <v>0.29526876393361401</v>
      </c>
      <c r="AC18" s="43">
        <f t="shared" si="25"/>
        <v>0.63190487986128296</v>
      </c>
      <c r="AD18" s="8"/>
      <c r="AE18" s="14">
        <f t="shared" si="3"/>
        <v>0.77090846751771236</v>
      </c>
      <c r="AF18" s="14">
        <f t="shared" si="7"/>
        <v>13.87</v>
      </c>
      <c r="AG18" s="20"/>
      <c r="AH18" s="26" t="s">
        <v>98</v>
      </c>
      <c r="AI18" s="3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>
      <c r="A19" s="47">
        <v>11053</v>
      </c>
      <c r="B19" s="48">
        <f t="shared" si="1"/>
        <v>-11.053000000000001</v>
      </c>
      <c r="C19" s="48">
        <v>4.4999999999999998E-2</v>
      </c>
      <c r="E19"/>
      <c r="F19" s="7">
        <f t="shared" si="4"/>
        <v>-317.90260736052602</v>
      </c>
      <c r="G19" s="7">
        <f t="shared" si="4"/>
        <v>-317.12924488384499</v>
      </c>
      <c r="H19" s="7">
        <f t="shared" si="26"/>
        <v>3.0333333333333334E-2</v>
      </c>
      <c r="I19" s="7">
        <f t="shared" si="8"/>
        <v>3.744444444444444E-2</v>
      </c>
      <c r="J19" s="7">
        <f t="shared" si="9"/>
        <v>2.6648148148148147E-2</v>
      </c>
      <c r="K19" s="7">
        <f t="shared" si="10"/>
        <v>-0.18991097922848654</v>
      </c>
      <c r="L19" s="43">
        <f t="shared" si="11"/>
        <v>0.40514246004169552</v>
      </c>
      <c r="M19" s="7">
        <f t="shared" si="12"/>
        <v>0.13829047949965267</v>
      </c>
      <c r="N19" s="8"/>
      <c r="O19" s="58">
        <f t="shared" si="14"/>
        <v>-0.30437392727208457</v>
      </c>
      <c r="P19" s="14">
        <f t="shared" ref="P19" si="30">P18</f>
        <v>1.7050000000000001</v>
      </c>
      <c r="Q19" s="14">
        <f t="shared" si="0"/>
        <v>-0.47903277913922665</v>
      </c>
      <c r="R19" s="14">
        <f t="shared" si="5"/>
        <v>-1.6</v>
      </c>
      <c r="S19" s="20"/>
      <c r="T19" s="25" t="s">
        <v>97</v>
      </c>
      <c r="U19" s="3"/>
      <c r="V19"/>
      <c r="W19" s="7">
        <f t="shared" si="6"/>
        <v>-385.95850530857808</v>
      </c>
      <c r="X19" s="7">
        <f t="shared" si="6"/>
        <v>-383.63841787853499</v>
      </c>
      <c r="Y19" s="7">
        <f t="shared" si="13"/>
        <v>3.3000000000000002E-2</v>
      </c>
      <c r="Z19" s="7">
        <f t="shared" si="22"/>
        <v>7.566666666666666E-2</v>
      </c>
      <c r="AA19" s="7">
        <f t="shared" si="23"/>
        <v>9.2092592592592601E-2</v>
      </c>
      <c r="AB19" s="7">
        <f t="shared" si="24"/>
        <v>-0.1783631610697769</v>
      </c>
      <c r="AC19" s="43">
        <f t="shared" si="25"/>
        <v>-0.64166499095113616</v>
      </c>
      <c r="AD19" s="8"/>
      <c r="AE19" s="14">
        <f t="shared" si="3"/>
        <v>0.18112918729027752</v>
      </c>
      <c r="AF19" s="14">
        <f t="shared" si="7"/>
        <v>13.87</v>
      </c>
      <c r="AG19" s="20"/>
      <c r="AH19" s="25" t="s">
        <v>99</v>
      </c>
      <c r="AI19" s="3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3">
      <c r="A20" s="47">
        <v>11749</v>
      </c>
      <c r="B20" s="48">
        <f t="shared" si="1"/>
        <v>-11.749000000000001</v>
      </c>
      <c r="C20" s="48">
        <v>0.05</v>
      </c>
      <c r="E20"/>
      <c r="F20" s="7">
        <f t="shared" ref="F20:G35" si="31">F19+1.54672495336205</f>
        <v>-316.35588240716396</v>
      </c>
      <c r="G20" s="7">
        <f t="shared" si="31"/>
        <v>-315.58251993048293</v>
      </c>
      <c r="H20" s="7">
        <f t="shared" si="26"/>
        <v>4.4999999999999998E-2</v>
      </c>
      <c r="I20" s="7">
        <f t="shared" si="8"/>
        <v>3.2111111111111111E-2</v>
      </c>
      <c r="J20" s="7">
        <f t="shared" si="9"/>
        <v>2.6425925925925922E-2</v>
      </c>
      <c r="K20" s="7">
        <f t="shared" si="10"/>
        <v>0.40138408304498263</v>
      </c>
      <c r="L20" s="43">
        <f t="shared" si="11"/>
        <v>0.21513665031534712</v>
      </c>
      <c r="M20" s="7">
        <f t="shared" si="12"/>
        <v>0.70287316047652437</v>
      </c>
      <c r="N20" s="8"/>
      <c r="O20" s="58">
        <f t="shared" si="14"/>
        <v>0.97712173941999581</v>
      </c>
      <c r="P20" s="14">
        <f t="shared" ref="P20" si="32">P19</f>
        <v>1.7050000000000001</v>
      </c>
      <c r="Q20" s="14">
        <f t="shared" si="0"/>
        <v>-0.93119744248286351</v>
      </c>
      <c r="R20" s="14">
        <f t="shared" si="5"/>
        <v>-1.6</v>
      </c>
      <c r="S20" s="20"/>
      <c r="T20" s="38"/>
      <c r="U20" s="3"/>
      <c r="V20"/>
      <c r="W20" s="7">
        <f t="shared" ref="W20:X20" si="33">W19+4.64017486008615</f>
        <v>-381.31833044849191</v>
      </c>
      <c r="X20" s="7">
        <f t="shared" si="33"/>
        <v>-378.99824301844882</v>
      </c>
      <c r="Y20" s="7">
        <f t="shared" si="13"/>
        <v>7.1999999999999995E-2</v>
      </c>
      <c r="Z20" s="7">
        <f t="shared" ref="Z20:Z44" si="34">AVERAGE(Y19:Y21)</f>
        <v>7.5444444444444439E-2</v>
      </c>
      <c r="AA20" s="7">
        <f t="shared" ref="AA20:AA44" si="35">AVERAGE(Y16:Y24)</f>
        <v>0.11103703703703705</v>
      </c>
      <c r="AB20" s="7">
        <f t="shared" ref="AB20:AB44" si="36">(Z20/AA20)-1</f>
        <v>-0.32054703135423623</v>
      </c>
      <c r="AC20" s="43">
        <f t="shared" ref="AC20:AC44" si="37">(Y20/AA20)-1</f>
        <v>-0.35156771180787205</v>
      </c>
      <c r="AD20" s="8"/>
      <c r="AE20" s="14">
        <f t="shared" ref="AE20:AE44" si="38" xml:space="preserve"> SIN((2*PI()*(X20+AF20)/41.7615737407753) + 2.043834879)</f>
        <v>-0.49340245269697086</v>
      </c>
      <c r="AF20" s="14">
        <f t="shared" si="7"/>
        <v>13.87</v>
      </c>
      <c r="AG20" s="20"/>
      <c r="AH20" s="38"/>
      <c r="AI20" s="3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1:53">
      <c r="A21" s="47">
        <v>11973</v>
      </c>
      <c r="B21" s="48">
        <f t="shared" si="1"/>
        <v>-11.973000000000001</v>
      </c>
      <c r="C21" s="48">
        <v>2.5000000000000001E-2</v>
      </c>
      <c r="E21"/>
      <c r="F21" s="7">
        <f t="shared" si="31"/>
        <v>-314.8091574538019</v>
      </c>
      <c r="G21" s="7">
        <f t="shared" si="31"/>
        <v>-314.03579497712087</v>
      </c>
      <c r="H21" s="7">
        <f t="shared" si="26"/>
        <v>2.1000000000000001E-2</v>
      </c>
      <c r="I21" s="7">
        <f t="shared" si="8"/>
        <v>2.8333333333333335E-2</v>
      </c>
      <c r="J21" s="7">
        <f t="shared" si="9"/>
        <v>3.0981481481481481E-2</v>
      </c>
      <c r="K21" s="7">
        <f t="shared" si="10"/>
        <v>-0.25882352941176467</v>
      </c>
      <c r="L21" s="43">
        <f t="shared" si="11"/>
        <v>-8.5475194261805054E-2</v>
      </c>
      <c r="M21" s="7">
        <f t="shared" si="12"/>
        <v>-0.32217573221757323</v>
      </c>
      <c r="N21" s="8"/>
      <c r="O21" s="58">
        <f t="shared" si="14"/>
        <v>-0.67274781214793111</v>
      </c>
      <c r="P21" s="14">
        <f t="shared" ref="P21" si="39">P20</f>
        <v>1.7050000000000001</v>
      </c>
      <c r="Q21" s="14">
        <f t="shared" si="0"/>
        <v>-0.94764447338198576</v>
      </c>
      <c r="R21" s="14">
        <f t="shared" si="5"/>
        <v>-1.6</v>
      </c>
      <c r="S21" s="19"/>
      <c r="T21" s="36" t="s">
        <v>59</v>
      </c>
      <c r="U21" s="3"/>
      <c r="V21"/>
      <c r="W21" s="7">
        <f t="shared" ref="W21:X21" si="40">W20+4.64017486008615</f>
        <v>-376.67815558840573</v>
      </c>
      <c r="X21" s="7">
        <f t="shared" si="40"/>
        <v>-374.35806815836264</v>
      </c>
      <c r="Y21" s="7">
        <f t="shared" si="13"/>
        <v>0.12133333333333333</v>
      </c>
      <c r="Z21" s="7">
        <f t="shared" si="34"/>
        <v>0.10588888888888888</v>
      </c>
      <c r="AA21" s="7">
        <f t="shared" si="35"/>
        <v>0.15085185185185188</v>
      </c>
      <c r="AB21" s="7">
        <f t="shared" si="36"/>
        <v>-0.29806039774122284</v>
      </c>
      <c r="AC21" s="43">
        <f t="shared" si="37"/>
        <v>-0.19567886079057217</v>
      </c>
      <c r="AD21" s="8"/>
      <c r="AE21" s="14">
        <f t="shared" si="38"/>
        <v>-0.93706560150985396</v>
      </c>
      <c r="AF21" s="14">
        <f t="shared" si="7"/>
        <v>13.87</v>
      </c>
      <c r="AG21" s="19"/>
      <c r="AH21" s="36" t="s">
        <v>59</v>
      </c>
      <c r="AI21" s="3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3">
      <c r="A22" s="47">
        <v>12569</v>
      </c>
      <c r="B22" s="48">
        <f t="shared" si="1"/>
        <v>-12.569000000000001</v>
      </c>
      <c r="C22" s="48">
        <v>7.4999999999999997E-2</v>
      </c>
      <c r="E22"/>
      <c r="F22" s="7">
        <f t="shared" si="31"/>
        <v>-313.26243250043984</v>
      </c>
      <c r="G22" s="7">
        <f t="shared" si="31"/>
        <v>-312.48907002375881</v>
      </c>
      <c r="H22" s="7">
        <f t="shared" si="26"/>
        <v>1.9E-2</v>
      </c>
      <c r="I22" s="7">
        <f t="shared" si="8"/>
        <v>2.3000000000000003E-2</v>
      </c>
      <c r="J22" s="7">
        <f t="shared" si="9"/>
        <v>4.1203703703703701E-2</v>
      </c>
      <c r="K22" s="7">
        <f t="shared" si="10"/>
        <v>-0.17391304347826098</v>
      </c>
      <c r="L22" s="43">
        <f t="shared" si="11"/>
        <v>-0.4417977528089887</v>
      </c>
      <c r="M22" s="7">
        <f t="shared" si="12"/>
        <v>-0.53887640449438201</v>
      </c>
      <c r="N22" s="8"/>
      <c r="O22" s="58">
        <f t="shared" si="14"/>
        <v>-0.30437392727205098</v>
      </c>
      <c r="P22" s="14">
        <f t="shared" ref="P22" si="41">P21</f>
        <v>1.7050000000000001</v>
      </c>
      <c r="Q22" s="14">
        <f t="shared" si="0"/>
        <v>-0.52067812329048113</v>
      </c>
      <c r="R22" s="14">
        <f t="shared" si="5"/>
        <v>-1.6</v>
      </c>
      <c r="S22" s="19"/>
      <c r="T22" s="21">
        <f>KURT(L7:L117)</f>
        <v>-0.17697983603182443</v>
      </c>
      <c r="U22" s="3"/>
      <c r="V22"/>
      <c r="W22" s="7">
        <f t="shared" ref="W22:X22" si="42">W21+4.64017486008615</f>
        <v>-372.03798072831955</v>
      </c>
      <c r="X22" s="7">
        <f t="shared" si="42"/>
        <v>-369.71789329827646</v>
      </c>
      <c r="Y22" s="7">
        <f t="shared" si="13"/>
        <v>0.12433333333333334</v>
      </c>
      <c r="Z22" s="7">
        <f t="shared" si="34"/>
        <v>0.13922222222222222</v>
      </c>
      <c r="AA22" s="7">
        <f t="shared" si="35"/>
        <v>0.18035185185185187</v>
      </c>
      <c r="AB22" s="7">
        <f t="shared" si="36"/>
        <v>-0.22805216141287621</v>
      </c>
      <c r="AC22" s="43">
        <f t="shared" si="37"/>
        <v>-0.31060683848444404</v>
      </c>
      <c r="AD22" s="8"/>
      <c r="AE22" s="14">
        <f t="shared" si="38"/>
        <v>-0.94226534105215021</v>
      </c>
      <c r="AF22" s="14">
        <f t="shared" si="7"/>
        <v>13.87</v>
      </c>
      <c r="AG22" s="19"/>
      <c r="AH22" s="21">
        <f>KURT(AC7:AC117)</f>
        <v>0.94510328523474874</v>
      </c>
      <c r="AI22" s="3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>
      <c r="A23" s="47">
        <v>13055</v>
      </c>
      <c r="B23" s="48">
        <f t="shared" si="1"/>
        <v>-13.055</v>
      </c>
      <c r="C23" s="48">
        <v>7.4999999999999997E-2</v>
      </c>
      <c r="E23"/>
      <c r="F23" s="7">
        <f t="shared" si="31"/>
        <v>-311.71570754707778</v>
      </c>
      <c r="G23" s="7">
        <f t="shared" si="31"/>
        <v>-310.94234507039675</v>
      </c>
      <c r="H23" s="7">
        <f t="shared" si="26"/>
        <v>2.8999999999999998E-2</v>
      </c>
      <c r="I23" s="7">
        <f t="shared" si="8"/>
        <v>2.0833333333333332E-2</v>
      </c>
      <c r="J23" s="7">
        <f t="shared" si="9"/>
        <v>3.9425925925925927E-2</v>
      </c>
      <c r="K23" s="7">
        <f t="shared" si="10"/>
        <v>0.3919999999999999</v>
      </c>
      <c r="L23" s="43">
        <f t="shared" si="11"/>
        <v>-0.47158290277125414</v>
      </c>
      <c r="M23" s="7">
        <f t="shared" si="12"/>
        <v>-0.26444340065758576</v>
      </c>
      <c r="N23" s="8"/>
      <c r="O23" s="58">
        <f t="shared" si="14"/>
        <v>0.97712173942000036</v>
      </c>
      <c r="P23" s="14">
        <f t="shared" ref="P23" si="43">P22</f>
        <v>1.7050000000000001</v>
      </c>
      <c r="Q23" s="14">
        <f t="shared" si="0"/>
        <v>0.14991930738138418</v>
      </c>
      <c r="R23" s="14">
        <f t="shared" si="5"/>
        <v>-1.6</v>
      </c>
      <c r="S23" s="19"/>
      <c r="T23" s="21"/>
      <c r="U23" s="3"/>
      <c r="V23"/>
      <c r="W23" s="7">
        <f t="shared" ref="W23:X23" si="44">W22+4.64017486008615</f>
        <v>-367.39780586823338</v>
      </c>
      <c r="X23" s="7">
        <f t="shared" si="44"/>
        <v>-365.07771843819029</v>
      </c>
      <c r="Y23" s="7">
        <f t="shared" si="13"/>
        <v>0.17200000000000001</v>
      </c>
      <c r="Z23" s="7">
        <f t="shared" si="34"/>
        <v>0.16461111111111112</v>
      </c>
      <c r="AA23" s="7">
        <f t="shared" si="35"/>
        <v>0.1975740740740741</v>
      </c>
      <c r="AB23" s="7">
        <f t="shared" si="36"/>
        <v>-0.16683850407723311</v>
      </c>
      <c r="AC23" s="43">
        <f t="shared" si="37"/>
        <v>-0.12944043490486457</v>
      </c>
      <c r="AD23" s="8"/>
      <c r="AE23" s="14">
        <f t="shared" si="38"/>
        <v>-0.5065686554033576</v>
      </c>
      <c r="AF23" s="14">
        <f t="shared" si="7"/>
        <v>13.87</v>
      </c>
      <c r="AG23" s="19"/>
      <c r="AH23" s="21"/>
      <c r="AI23" s="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>
      <c r="A24" s="47">
        <v>13237</v>
      </c>
      <c r="B24" s="48">
        <f t="shared" si="1"/>
        <v>-13.237</v>
      </c>
      <c r="C24" s="48">
        <v>0.04</v>
      </c>
      <c r="E24"/>
      <c r="F24" s="7">
        <f t="shared" si="31"/>
        <v>-310.16898259371573</v>
      </c>
      <c r="G24" s="7">
        <f t="shared" si="31"/>
        <v>-309.3956201170347</v>
      </c>
      <c r="H24" s="7">
        <f t="shared" si="26"/>
        <v>1.4499999999999999E-2</v>
      </c>
      <c r="I24" s="7">
        <f t="shared" si="8"/>
        <v>3.5833333333333335E-2</v>
      </c>
      <c r="J24" s="7">
        <f t="shared" si="9"/>
        <v>3.8425925925925926E-2</v>
      </c>
      <c r="K24" s="7">
        <f t="shared" si="10"/>
        <v>-0.59534883720930232</v>
      </c>
      <c r="L24" s="43">
        <f t="shared" si="11"/>
        <v>-6.7469879518072262E-2</v>
      </c>
      <c r="M24" s="7">
        <f t="shared" si="12"/>
        <v>-0.62265060240963854</v>
      </c>
      <c r="N24" s="8"/>
      <c r="O24" s="58">
        <f t="shared" si="14"/>
        <v>-0.67274781214791524</v>
      </c>
      <c r="P24" s="14">
        <f t="shared" ref="P24" si="45">P23</f>
        <v>1.7050000000000001</v>
      </c>
      <c r="Q24" s="14">
        <f t="shared" si="0"/>
        <v>0.75036782796201351</v>
      </c>
      <c r="R24" s="14">
        <f t="shared" si="5"/>
        <v>-1.6</v>
      </c>
      <c r="S24" s="19"/>
      <c r="T24" s="36"/>
      <c r="U24" s="3"/>
      <c r="V24"/>
      <c r="W24" s="7">
        <f t="shared" ref="W24:X24" si="46">W23+4.64017486008615</f>
        <v>-362.7576310081472</v>
      </c>
      <c r="X24" s="7">
        <f t="shared" si="46"/>
        <v>-360.43754357810411</v>
      </c>
      <c r="Y24" s="7">
        <f t="shared" si="13"/>
        <v>0.19750000000000001</v>
      </c>
      <c r="Z24" s="7">
        <f t="shared" si="34"/>
        <v>0.24983333333333335</v>
      </c>
      <c r="AA24" s="7">
        <f t="shared" si="35"/>
        <v>0.21749999999999997</v>
      </c>
      <c r="AB24" s="7">
        <f t="shared" si="36"/>
        <v>0.14865900383141795</v>
      </c>
      <c r="AC24" s="43">
        <f t="shared" si="37"/>
        <v>-9.1954022988505635E-2</v>
      </c>
      <c r="AD24" s="8"/>
      <c r="AE24" s="14">
        <f t="shared" si="38"/>
        <v>0.16615713399215823</v>
      </c>
      <c r="AF24" s="14">
        <f t="shared" si="7"/>
        <v>13.87</v>
      </c>
      <c r="AG24" s="19"/>
      <c r="AH24" s="36" t="s">
        <v>60</v>
      </c>
      <c r="AI24" s="3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>
      <c r="A25" s="47">
        <v>13828</v>
      </c>
      <c r="B25" s="48">
        <f t="shared" si="1"/>
        <v>-13.827999999999999</v>
      </c>
      <c r="C25" s="48">
        <v>3.3000000000000002E-2</v>
      </c>
      <c r="E25"/>
      <c r="F25" s="7">
        <f t="shared" si="31"/>
        <v>-308.62225764035367</v>
      </c>
      <c r="G25" s="7">
        <f t="shared" si="31"/>
        <v>-307.84889516367264</v>
      </c>
      <c r="H25" s="7">
        <f t="shared" si="26"/>
        <v>6.4000000000000001E-2</v>
      </c>
      <c r="I25" s="7">
        <f t="shared" si="8"/>
        <v>6.3166666666666663E-2</v>
      </c>
      <c r="J25" s="7">
        <f t="shared" si="9"/>
        <v>3.8148148148148146E-2</v>
      </c>
      <c r="K25" s="7">
        <f t="shared" si="10"/>
        <v>1.3192612137203241E-2</v>
      </c>
      <c r="L25" s="43">
        <f t="shared" si="11"/>
        <v>0.65582524271844655</v>
      </c>
      <c r="M25" s="7">
        <f t="shared" si="12"/>
        <v>0.67766990291262141</v>
      </c>
      <c r="N25" s="8"/>
      <c r="O25" s="58">
        <f t="shared" si="14"/>
        <v>-0.30437392727201734</v>
      </c>
      <c r="P25" s="14">
        <f t="shared" ref="P25" si="47">P24</f>
        <v>1.7050000000000001</v>
      </c>
      <c r="Q25" s="14">
        <f t="shared" si="0"/>
        <v>0.9997109024297185</v>
      </c>
      <c r="R25" s="14">
        <f t="shared" si="5"/>
        <v>-1.6</v>
      </c>
      <c r="S25" s="18" t="s">
        <v>8</v>
      </c>
      <c r="T25" s="36" t="s">
        <v>105</v>
      </c>
      <c r="U25" s="3"/>
      <c r="V25"/>
      <c r="W25" s="7">
        <f t="shared" ref="W25:X25" si="48">W24+4.64017486008615</f>
        <v>-358.11745614806102</v>
      </c>
      <c r="X25" s="7">
        <f t="shared" si="48"/>
        <v>-355.79736871801794</v>
      </c>
      <c r="Y25" s="7">
        <f t="shared" si="13"/>
        <v>0.38</v>
      </c>
      <c r="Z25" s="7">
        <f t="shared" si="34"/>
        <v>0.32616666666666666</v>
      </c>
      <c r="AA25" s="7">
        <f t="shared" si="35"/>
        <v>0.25177777777777777</v>
      </c>
      <c r="AB25" s="7">
        <f t="shared" si="36"/>
        <v>0.29545454545454541</v>
      </c>
      <c r="AC25" s="43">
        <f t="shared" si="37"/>
        <v>0.50926743159752874</v>
      </c>
      <c r="AD25" s="8"/>
      <c r="AE25" s="14">
        <f t="shared" si="38"/>
        <v>0.76113615376189891</v>
      </c>
      <c r="AF25" s="14">
        <f t="shared" si="7"/>
        <v>13.87</v>
      </c>
      <c r="AG25" s="19"/>
      <c r="AH25" s="21">
        <f>KURT(AB9:AB40)</f>
        <v>-0.60767156913225806</v>
      </c>
      <c r="AI25" s="3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>
      <c r="A26" s="47">
        <v>14404</v>
      </c>
      <c r="B26" s="48">
        <f t="shared" si="1"/>
        <v>-14.404</v>
      </c>
      <c r="C26" s="48">
        <v>8.5000000000000006E-2</v>
      </c>
      <c r="E26"/>
      <c r="F26" s="7">
        <f t="shared" si="31"/>
        <v>-307.07553268699161</v>
      </c>
      <c r="G26" s="7">
        <f t="shared" si="31"/>
        <v>-306.30217021031058</v>
      </c>
      <c r="H26" s="7">
        <f t="shared" si="26"/>
        <v>0.111</v>
      </c>
      <c r="I26" s="7">
        <f t="shared" si="8"/>
        <v>6.5333333333333327E-2</v>
      </c>
      <c r="J26" s="7">
        <f t="shared" si="9"/>
        <v>4.5537037037037029E-2</v>
      </c>
      <c r="K26" s="7">
        <f t="shared" si="10"/>
        <v>0.69897959183673497</v>
      </c>
      <c r="L26" s="43">
        <f t="shared" si="11"/>
        <v>0.4347295648637659</v>
      </c>
      <c r="M26" s="7">
        <f t="shared" si="12"/>
        <v>1.4375762505083372</v>
      </c>
      <c r="N26" s="8"/>
      <c r="O26" s="58">
        <f t="shared" si="14"/>
        <v>0.97712173941998082</v>
      </c>
      <c r="P26" s="14">
        <f t="shared" ref="P26" si="49">P25</f>
        <v>1.7050000000000001</v>
      </c>
      <c r="Q26" s="14">
        <f t="shared" si="0"/>
        <v>0.7812781351014586</v>
      </c>
      <c r="R26" s="14">
        <f t="shared" si="5"/>
        <v>-1.6</v>
      </c>
      <c r="S26" s="19">
        <v>-1</v>
      </c>
      <c r="T26" s="37">
        <f>CORREL(K10:K217,O11:O218)</f>
        <v>-5.6942083206790631E-2</v>
      </c>
      <c r="U26" s="3"/>
      <c r="V26"/>
      <c r="W26" s="7">
        <f t="shared" ref="W26:X26" si="50">W25+4.64017486008615</f>
        <v>-353.47728128797485</v>
      </c>
      <c r="X26" s="7">
        <f t="shared" si="50"/>
        <v>-351.15719385793176</v>
      </c>
      <c r="Y26" s="7">
        <f t="shared" si="13"/>
        <v>0.40100000000000002</v>
      </c>
      <c r="Z26" s="7">
        <f t="shared" si="34"/>
        <v>0.35266666666666668</v>
      </c>
      <c r="AA26" s="7">
        <f t="shared" si="35"/>
        <v>0.30359259259259264</v>
      </c>
      <c r="AB26" s="7">
        <f t="shared" si="36"/>
        <v>0.16164450408686104</v>
      </c>
      <c r="AC26" s="43">
        <f t="shared" si="37"/>
        <v>0.32084909113090143</v>
      </c>
      <c r="AD26" s="8"/>
      <c r="AE26" s="14">
        <f t="shared" si="38"/>
        <v>0.99997110810034495</v>
      </c>
      <c r="AF26" s="14">
        <f t="shared" si="7"/>
        <v>13.87</v>
      </c>
      <c r="AG26" s="19"/>
      <c r="AH26" s="21"/>
      <c r="AI26" s="3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>
      <c r="A27" s="47">
        <v>14713</v>
      </c>
      <c r="B27" s="48">
        <f t="shared" si="1"/>
        <v>-14.712999999999999</v>
      </c>
      <c r="C27" s="48">
        <v>0.16300000000000001</v>
      </c>
      <c r="E27"/>
      <c r="F27" s="7">
        <f t="shared" si="31"/>
        <v>-305.52880773362955</v>
      </c>
      <c r="G27" s="7">
        <f t="shared" si="31"/>
        <v>-304.75544525694852</v>
      </c>
      <c r="H27" s="7">
        <f t="shared" si="26"/>
        <v>2.1000000000000001E-2</v>
      </c>
      <c r="I27" s="7">
        <f t="shared" si="8"/>
        <v>5.1111111111111114E-2</v>
      </c>
      <c r="J27" s="7">
        <f t="shared" si="9"/>
        <v>7.198148148148148E-2</v>
      </c>
      <c r="K27" s="7">
        <f t="shared" si="10"/>
        <v>-0.58913043478260874</v>
      </c>
      <c r="L27" s="43">
        <f t="shared" si="11"/>
        <v>-0.28994082840236679</v>
      </c>
      <c r="M27" s="7">
        <f t="shared" si="12"/>
        <v>-0.70825829688705944</v>
      </c>
      <c r="N27" s="8"/>
      <c r="O27" s="58">
        <f t="shared" si="14"/>
        <v>-0.6727478121479834</v>
      </c>
      <c r="P27" s="14">
        <f t="shared" ref="P27" si="51">P26</f>
        <v>1.7050000000000001</v>
      </c>
      <c r="Q27" s="14">
        <f t="shared" si="0"/>
        <v>0.19727664541992912</v>
      </c>
      <c r="R27" s="14">
        <f t="shared" si="5"/>
        <v>-1.6</v>
      </c>
      <c r="S27" s="23">
        <v>0</v>
      </c>
      <c r="T27" s="37">
        <f>CORREL(K10:K217,O10:O217)</f>
        <v>0.11440515467035423</v>
      </c>
      <c r="U27" s="3"/>
      <c r="V27"/>
      <c r="W27" s="7">
        <f t="shared" ref="W27:X27" si="52">W26+4.64017486008615</f>
        <v>-348.83710642788867</v>
      </c>
      <c r="X27" s="7">
        <f t="shared" si="52"/>
        <v>-346.51701899784558</v>
      </c>
      <c r="Y27" s="7">
        <f t="shared" si="13"/>
        <v>0.27700000000000002</v>
      </c>
      <c r="Z27" s="7">
        <f t="shared" si="34"/>
        <v>0.29677777777777781</v>
      </c>
      <c r="AA27" s="7">
        <f t="shared" si="35"/>
        <v>0.29618518518518516</v>
      </c>
      <c r="AB27" s="7">
        <f t="shared" si="36"/>
        <v>2.0007502813557121E-3</v>
      </c>
      <c r="AC27" s="43">
        <f t="shared" si="37"/>
        <v>-6.4774290358884379E-2</v>
      </c>
      <c r="AD27" s="8"/>
      <c r="AE27" s="14">
        <f t="shared" si="38"/>
        <v>0.77090846751768527</v>
      </c>
      <c r="AF27" s="14">
        <f t="shared" si="7"/>
        <v>13.87</v>
      </c>
      <c r="AG27" s="19"/>
      <c r="AH27" s="21"/>
      <c r="AI27" s="3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1:53">
      <c r="A28" s="47">
        <v>14775</v>
      </c>
      <c r="B28" s="48">
        <f t="shared" si="1"/>
        <v>-14.775</v>
      </c>
      <c r="C28" s="48">
        <v>0.18</v>
      </c>
      <c r="E28"/>
      <c r="F28" s="7">
        <f t="shared" si="31"/>
        <v>-303.98208278026749</v>
      </c>
      <c r="G28" s="7">
        <f t="shared" si="31"/>
        <v>-303.20872030358646</v>
      </c>
      <c r="H28" s="7">
        <f t="shared" si="26"/>
        <v>2.1333333333333333E-2</v>
      </c>
      <c r="I28" s="7">
        <f t="shared" si="8"/>
        <v>2.8277777777777777E-2</v>
      </c>
      <c r="J28" s="7">
        <f t="shared" si="9"/>
        <v>8.6787037037037038E-2</v>
      </c>
      <c r="K28" s="7">
        <f t="shared" si="10"/>
        <v>-0.24557956777996071</v>
      </c>
      <c r="L28" s="43">
        <f t="shared" si="11"/>
        <v>-0.67417048970447024</v>
      </c>
      <c r="M28" s="7">
        <f t="shared" si="12"/>
        <v>-0.75418756001280274</v>
      </c>
      <c r="N28" s="8"/>
      <c r="O28" s="58">
        <f t="shared" si="14"/>
        <v>-0.30437392727198376</v>
      </c>
      <c r="P28" s="14">
        <f t="shared" ref="P28" si="53">P27</f>
        <v>1.7050000000000001</v>
      </c>
      <c r="Q28" s="14">
        <f t="shared" si="0"/>
        <v>-0.47903277913925763</v>
      </c>
      <c r="R28" s="14">
        <f t="shared" si="5"/>
        <v>-1.6</v>
      </c>
      <c r="S28" s="19">
        <v>1</v>
      </c>
      <c r="T28" s="37">
        <f>CORREL(K10:K217,O9:O216)</f>
        <v>-5.7129063640941773E-2</v>
      </c>
      <c r="U28" s="3"/>
      <c r="V28"/>
      <c r="W28" s="7">
        <f t="shared" ref="W28:X28" si="54">W27+4.64017486008615</f>
        <v>-344.19693156780249</v>
      </c>
      <c r="X28" s="7">
        <f t="shared" si="54"/>
        <v>-341.87684413775941</v>
      </c>
      <c r="Y28" s="7">
        <f t="shared" si="13"/>
        <v>0.21233333333333335</v>
      </c>
      <c r="Z28" s="7">
        <f t="shared" si="34"/>
        <v>0.2899444444444445</v>
      </c>
      <c r="AA28" s="7">
        <f t="shared" si="35"/>
        <v>0.27890740740740738</v>
      </c>
      <c r="AB28" s="7">
        <f t="shared" si="36"/>
        <v>3.957240555076047E-2</v>
      </c>
      <c r="AC28" s="43">
        <f t="shared" si="37"/>
        <v>-0.23869596972312579</v>
      </c>
      <c r="AD28" s="8"/>
      <c r="AE28" s="14">
        <f t="shared" si="38"/>
        <v>0.18112918729022884</v>
      </c>
      <c r="AF28" s="14">
        <f t="shared" si="7"/>
        <v>13.87</v>
      </c>
      <c r="AG28" s="19"/>
      <c r="AH28" s="21"/>
      <c r="AI28" s="3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</row>
    <row r="29" spans="1:53">
      <c r="A29" s="47">
        <v>15032</v>
      </c>
      <c r="B29" s="48">
        <f t="shared" si="1"/>
        <v>-15.032</v>
      </c>
      <c r="C29" s="48">
        <v>0.17</v>
      </c>
      <c r="E29"/>
      <c r="F29" s="7">
        <f t="shared" si="31"/>
        <v>-302.43535782690543</v>
      </c>
      <c r="G29" s="27">
        <f t="shared" si="31"/>
        <v>-301.6619953502244</v>
      </c>
      <c r="H29" s="7">
        <f t="shared" si="26"/>
        <v>4.2499999999999996E-2</v>
      </c>
      <c r="I29" s="7">
        <f t="shared" si="8"/>
        <v>5.0444444444444438E-2</v>
      </c>
      <c r="J29" s="7">
        <f t="shared" si="9"/>
        <v>9.2675925925925925E-2</v>
      </c>
      <c r="K29" s="7">
        <f t="shared" si="10"/>
        <v>-0.15748898678414092</v>
      </c>
      <c r="L29" s="43">
        <f t="shared" si="11"/>
        <v>-0.4556898791088021</v>
      </c>
      <c r="M29" s="7">
        <f t="shared" si="12"/>
        <v>-0.54141272854431022</v>
      </c>
      <c r="N29" s="8"/>
      <c r="O29" s="58">
        <f t="shared" si="14"/>
        <v>0.97712173941997327</v>
      </c>
      <c r="P29" s="14">
        <f t="shared" ref="P29" si="55">P28</f>
        <v>1.7050000000000001</v>
      </c>
      <c r="Q29" s="14">
        <f t="shared" si="0"/>
        <v>-0.93119744248288672</v>
      </c>
      <c r="R29" s="14">
        <f t="shared" si="5"/>
        <v>-1.6</v>
      </c>
      <c r="T29" s="61" t="s">
        <v>106</v>
      </c>
      <c r="U29" s="3"/>
      <c r="V29"/>
      <c r="W29" s="7">
        <f t="shared" ref="W29:X29" si="56">W28+4.64017486008615</f>
        <v>-339.55675670771632</v>
      </c>
      <c r="X29" s="7">
        <f t="shared" si="56"/>
        <v>-337.23666927767323</v>
      </c>
      <c r="Y29" s="7">
        <f t="shared" si="13"/>
        <v>0.3805</v>
      </c>
      <c r="Z29" s="7">
        <f t="shared" si="34"/>
        <v>0.39349999999999996</v>
      </c>
      <c r="AA29" s="7">
        <f t="shared" si="35"/>
        <v>0.26022962962962964</v>
      </c>
      <c r="AB29" s="7">
        <f t="shared" si="36"/>
        <v>0.51212604252654326</v>
      </c>
      <c r="AC29" s="43">
        <f t="shared" si="37"/>
        <v>0.46217016310381132</v>
      </c>
      <c r="AD29" s="8"/>
      <c r="AE29" s="14">
        <f t="shared" si="38"/>
        <v>-0.49340245269700772</v>
      </c>
      <c r="AF29" s="14">
        <f t="shared" si="7"/>
        <v>13.87</v>
      </c>
      <c r="AG29" s="19"/>
      <c r="AH29" s="21"/>
      <c r="AI29" s="3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</row>
    <row r="30" spans="1:53">
      <c r="A30" s="47">
        <v>16426</v>
      </c>
      <c r="B30" s="48">
        <f t="shared" si="1"/>
        <v>-16.425999999999998</v>
      </c>
      <c r="C30" s="48">
        <v>0.63800000000000001</v>
      </c>
      <c r="E30"/>
      <c r="F30" s="7">
        <f t="shared" si="31"/>
        <v>-300.88863287354337</v>
      </c>
      <c r="G30" s="7">
        <f t="shared" si="31"/>
        <v>-300.11527039686234</v>
      </c>
      <c r="H30" s="7">
        <f t="shared" si="26"/>
        <v>8.7499999999999994E-2</v>
      </c>
      <c r="I30" s="7">
        <f t="shared" si="8"/>
        <v>0.129</v>
      </c>
      <c r="J30" s="7">
        <f t="shared" si="9"/>
        <v>9.2564814814814822E-2</v>
      </c>
      <c r="K30" s="7">
        <f t="shared" si="10"/>
        <v>-0.32170542635658916</v>
      </c>
      <c r="L30" s="43">
        <f t="shared" si="11"/>
        <v>0.39361808542562771</v>
      </c>
      <c r="M30" s="7">
        <f t="shared" si="12"/>
        <v>-5.471641492447743E-2</v>
      </c>
      <c r="N30" s="8"/>
      <c r="O30" s="58">
        <f t="shared" si="14"/>
        <v>-0.67274781214800949</v>
      </c>
      <c r="P30" s="14">
        <f t="shared" ref="P30" si="57">P29</f>
        <v>1.7050000000000001</v>
      </c>
      <c r="Q30" s="14">
        <f t="shared" si="0"/>
        <v>-0.94764447338196545</v>
      </c>
      <c r="R30" s="14">
        <f t="shared" si="5"/>
        <v>-1.6</v>
      </c>
      <c r="T30" s="62" t="s">
        <v>107</v>
      </c>
      <c r="U30" s="3"/>
      <c r="V30"/>
      <c r="W30" s="7">
        <f t="shared" ref="W30:X30" si="58">W29+4.64017486008615</f>
        <v>-334.91658184763014</v>
      </c>
      <c r="X30" s="7">
        <f t="shared" si="58"/>
        <v>-332.59649441758705</v>
      </c>
      <c r="Y30" s="7">
        <f t="shared" si="13"/>
        <v>0.58766666666666667</v>
      </c>
      <c r="Z30" s="7">
        <f t="shared" si="34"/>
        <v>0.34194444444444444</v>
      </c>
      <c r="AA30" s="7">
        <f t="shared" si="35"/>
        <v>0.22115555555555561</v>
      </c>
      <c r="AB30" s="7">
        <f t="shared" si="36"/>
        <v>0.5461716237942118</v>
      </c>
      <c r="AC30" s="43">
        <f t="shared" si="37"/>
        <v>1.657254823151125</v>
      </c>
      <c r="AD30" s="8"/>
      <c r="AE30" s="14">
        <f t="shared" si="38"/>
        <v>-0.93706560150986629</v>
      </c>
      <c r="AF30" s="14">
        <f t="shared" si="7"/>
        <v>13.87</v>
      </c>
      <c r="AG30" s="19"/>
      <c r="AH30" s="21"/>
      <c r="AI30" s="3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</row>
    <row r="31" spans="1:53">
      <c r="A31" s="47">
        <v>16502</v>
      </c>
      <c r="B31" s="48">
        <f t="shared" si="1"/>
        <v>-16.501999999999999</v>
      </c>
      <c r="C31" s="48">
        <v>0.77300000000000002</v>
      </c>
      <c r="E31"/>
      <c r="F31" s="7">
        <f t="shared" si="31"/>
        <v>-299.34190792018131</v>
      </c>
      <c r="G31" s="7">
        <f t="shared" si="31"/>
        <v>-298.56854544350028</v>
      </c>
      <c r="H31" s="7">
        <f t="shared" si="26"/>
        <v>0.25700000000000001</v>
      </c>
      <c r="I31" s="7">
        <f t="shared" ref="I31:I50" si="59">AVERAGE(H30:H32)</f>
        <v>0.16891666666666669</v>
      </c>
      <c r="J31" s="7">
        <f t="shared" ref="J31:J50" si="60">AVERAGE(H27:H35)</f>
        <v>8.556481481481483E-2</v>
      </c>
      <c r="K31" s="7">
        <f t="shared" si="10"/>
        <v>0.52146028613714845</v>
      </c>
      <c r="L31" s="43">
        <f t="shared" si="11"/>
        <v>0.97413699816037225</v>
      </c>
      <c r="M31" s="7">
        <f t="shared" ref="M31:M50" si="61">(H31/J31)-1</f>
        <v>2.003571042095011</v>
      </c>
      <c r="N31" s="8"/>
      <c r="O31" s="58">
        <f t="shared" si="14"/>
        <v>-0.3043739272720043</v>
      </c>
      <c r="P31" s="14">
        <f t="shared" ref="P31" si="62">P30</f>
        <v>1.7050000000000001</v>
      </c>
      <c r="Q31" s="14">
        <f t="shared" si="0"/>
        <v>-0.52067812329045104</v>
      </c>
      <c r="R31" s="14">
        <f t="shared" si="5"/>
        <v>-1.6</v>
      </c>
      <c r="U31" s="3"/>
      <c r="V31"/>
      <c r="W31" s="7">
        <f t="shared" ref="W31:X31" si="63">W30+4.64017486008615</f>
        <v>-330.27640698754396</v>
      </c>
      <c r="X31" s="7">
        <f t="shared" si="63"/>
        <v>-327.95631955750088</v>
      </c>
      <c r="Y31" s="7">
        <f t="shared" si="13"/>
        <v>5.7666666666666672E-2</v>
      </c>
      <c r="Z31" s="7">
        <f t="shared" si="34"/>
        <v>0.22061111111111109</v>
      </c>
      <c r="AA31" s="7">
        <f t="shared" si="35"/>
        <v>0.18058148148148151</v>
      </c>
      <c r="AB31" s="7">
        <f t="shared" si="36"/>
        <v>0.22167073445864149</v>
      </c>
      <c r="AC31" s="43">
        <f t="shared" si="37"/>
        <v>-0.68066123838628301</v>
      </c>
      <c r="AD31" s="8"/>
      <c r="AE31" s="14">
        <f t="shared" si="38"/>
        <v>-0.942265341052136</v>
      </c>
      <c r="AF31" s="14">
        <f t="shared" si="7"/>
        <v>13.87</v>
      </c>
      <c r="AG31" s="19"/>
      <c r="AH31" s="21"/>
      <c r="AI31" s="3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</row>
    <row r="32" spans="1:53">
      <c r="A32" s="47">
        <v>16653</v>
      </c>
      <c r="B32" s="48">
        <f t="shared" si="1"/>
        <v>-16.652999999999999</v>
      </c>
      <c r="C32" s="48">
        <v>0.32</v>
      </c>
      <c r="E32" s="47" t="s">
        <v>92</v>
      </c>
      <c r="F32" s="7">
        <f t="shared" si="31"/>
        <v>-297.79518296681925</v>
      </c>
      <c r="G32" s="7">
        <f t="shared" si="31"/>
        <v>-297.02182049013823</v>
      </c>
      <c r="H32" s="7">
        <f>(H31+H33)/2</f>
        <v>0.16225000000000001</v>
      </c>
      <c r="I32" s="7">
        <f t="shared" si="59"/>
        <v>0.16225000000000001</v>
      </c>
      <c r="J32" s="7">
        <f t="shared" si="60"/>
        <v>9.056481481481482E-2</v>
      </c>
      <c r="K32" s="7">
        <f t="shared" si="10"/>
        <v>0</v>
      </c>
      <c r="L32" s="43">
        <f t="shared" si="11"/>
        <v>0.79153460791330121</v>
      </c>
      <c r="M32" s="7">
        <f t="shared" si="61"/>
        <v>0.79153460791330121</v>
      </c>
      <c r="N32" s="8"/>
      <c r="O32" s="58">
        <f t="shared" si="14"/>
        <v>0.97712173941997793</v>
      </c>
      <c r="P32" s="14">
        <f t="shared" ref="P32" si="64">P31</f>
        <v>1.7050000000000001</v>
      </c>
      <c r="Q32" s="14">
        <f t="shared" si="0"/>
        <v>0.14991930738144715</v>
      </c>
      <c r="R32" s="14">
        <f t="shared" si="5"/>
        <v>-1.6</v>
      </c>
      <c r="S32" s="19"/>
      <c r="T32" s="21"/>
      <c r="U32" s="3"/>
      <c r="V32"/>
      <c r="W32" s="7">
        <f t="shared" ref="W32:X32" si="65">W31+4.64017486008615</f>
        <v>-325.63623212745779</v>
      </c>
      <c r="X32" s="7">
        <f t="shared" si="65"/>
        <v>-323.3161446974147</v>
      </c>
      <c r="Y32" s="7">
        <f t="shared" si="13"/>
        <v>1.6500000000000001E-2</v>
      </c>
      <c r="Z32" s="7">
        <f t="shared" si="34"/>
        <v>3.4522222222222225E-2</v>
      </c>
      <c r="AA32" s="7">
        <f t="shared" si="35"/>
        <v>0.15415925925925925</v>
      </c>
      <c r="AB32" s="7">
        <f t="shared" si="36"/>
        <v>-0.77606131225524344</v>
      </c>
      <c r="AC32" s="43">
        <f t="shared" si="37"/>
        <v>-0.89296783028613991</v>
      </c>
      <c r="AD32" s="8"/>
      <c r="AE32" s="14">
        <f t="shared" si="38"/>
        <v>-0.50656865540332718</v>
      </c>
      <c r="AF32" s="14">
        <f t="shared" si="7"/>
        <v>13.87</v>
      </c>
      <c r="AG32" s="19"/>
      <c r="AH32" s="21"/>
      <c r="AI32" s="3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</row>
    <row r="33" spans="1:53">
      <c r="A33" s="47">
        <v>17544</v>
      </c>
      <c r="B33" s="48">
        <f t="shared" si="1"/>
        <v>-17.544</v>
      </c>
      <c r="C33" s="48">
        <v>1.0980000000000001</v>
      </c>
      <c r="E33"/>
      <c r="F33" s="7">
        <f t="shared" si="31"/>
        <v>-296.2484580134572</v>
      </c>
      <c r="G33" s="7">
        <f t="shared" si="31"/>
        <v>-295.47509553677617</v>
      </c>
      <c r="H33" s="7">
        <f t="shared" ref="H33:H40" si="66">AVERAGEIFS(DustConcentration,KyrBP2,"&gt;"&amp;F33,KyrBP2,"&lt;="&amp;F34)</f>
        <v>6.7500000000000004E-2</v>
      </c>
      <c r="I33" s="7">
        <f t="shared" si="59"/>
        <v>9.7583333333333341E-2</v>
      </c>
      <c r="J33" s="7">
        <f t="shared" si="60"/>
        <v>9.4750000000000015E-2</v>
      </c>
      <c r="K33" s="7">
        <f t="shared" si="10"/>
        <v>-0.30828351836037571</v>
      </c>
      <c r="L33" s="43">
        <f t="shared" si="11"/>
        <v>2.9903254177660488E-2</v>
      </c>
      <c r="M33" s="7">
        <f t="shared" si="61"/>
        <v>-0.28759894459102908</v>
      </c>
      <c r="N33" s="8"/>
      <c r="O33" s="58">
        <f t="shared" si="14"/>
        <v>-0.67274781214803558</v>
      </c>
      <c r="P33" s="14">
        <f t="shared" ref="P33" si="67">P32</f>
        <v>1.7050000000000001</v>
      </c>
      <c r="Q33" s="14">
        <f t="shared" si="0"/>
        <v>0.7503678279620557</v>
      </c>
      <c r="R33" s="14">
        <f t="shared" si="5"/>
        <v>-1.6</v>
      </c>
      <c r="S33" s="19"/>
      <c r="T33" s="21"/>
      <c r="U33" s="3"/>
      <c r="V33"/>
      <c r="W33" s="7">
        <f t="shared" ref="W33:X33" si="68">W32+4.64017486008615</f>
        <v>-320.99605726737161</v>
      </c>
      <c r="X33" s="7">
        <f t="shared" si="68"/>
        <v>-318.67596983732852</v>
      </c>
      <c r="Y33" s="7">
        <f t="shared" si="13"/>
        <v>2.9399999999999999E-2</v>
      </c>
      <c r="Z33" s="7">
        <f t="shared" si="34"/>
        <v>2.4744444444444444E-2</v>
      </c>
      <c r="AA33" s="7">
        <f t="shared" si="35"/>
        <v>0.14205555555555555</v>
      </c>
      <c r="AB33" s="7">
        <f t="shared" si="36"/>
        <v>-0.82581149784904184</v>
      </c>
      <c r="AC33" s="43">
        <f t="shared" si="37"/>
        <v>-0.79303871724677355</v>
      </c>
      <c r="AD33" s="8"/>
      <c r="AE33" s="14">
        <f t="shared" si="38"/>
        <v>0.16615713399220702</v>
      </c>
      <c r="AF33" s="14">
        <f t="shared" si="7"/>
        <v>13.87</v>
      </c>
      <c r="AG33" s="19"/>
      <c r="AH33" s="21"/>
      <c r="AI33" s="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</row>
    <row r="34" spans="1:53">
      <c r="A34" s="47">
        <v>18446</v>
      </c>
      <c r="B34" s="48">
        <f t="shared" si="1"/>
        <v>-18.446000000000002</v>
      </c>
      <c r="C34" s="48">
        <v>0.22</v>
      </c>
      <c r="E34"/>
      <c r="F34" s="7">
        <f t="shared" si="31"/>
        <v>-294.70173306009514</v>
      </c>
      <c r="G34" s="7">
        <f t="shared" si="31"/>
        <v>-293.92837058341411</v>
      </c>
      <c r="H34" s="7">
        <f t="shared" si="66"/>
        <v>6.3E-2</v>
      </c>
      <c r="I34" s="7">
        <f t="shared" si="59"/>
        <v>5.9499999999999997E-2</v>
      </c>
      <c r="J34" s="7">
        <f t="shared" si="60"/>
        <v>9.658333333333334E-2</v>
      </c>
      <c r="K34" s="7">
        <f t="shared" si="10"/>
        <v>5.8823529411764719E-2</v>
      </c>
      <c r="L34" s="43">
        <f t="shared" si="11"/>
        <v>-0.38395168248490086</v>
      </c>
      <c r="M34" s="7">
        <f t="shared" si="61"/>
        <v>-0.34771354616048322</v>
      </c>
      <c r="N34" s="8"/>
      <c r="O34" s="58">
        <f t="shared" si="14"/>
        <v>-0.30437392727191653</v>
      </c>
      <c r="P34" s="14">
        <f t="shared" ref="P34" si="69">P33</f>
        <v>1.7050000000000001</v>
      </c>
      <c r="Q34" s="14">
        <f t="shared" si="0"/>
        <v>0.99971090242971994</v>
      </c>
      <c r="R34" s="14">
        <f t="shared" si="5"/>
        <v>-1.6</v>
      </c>
      <c r="S34" s="19"/>
      <c r="T34" s="21"/>
      <c r="U34" s="3"/>
      <c r="V34"/>
      <c r="W34" s="7">
        <f t="shared" ref="W34:X34" si="70">W33+4.64017486008615</f>
        <v>-316.35588240728543</v>
      </c>
      <c r="X34" s="7">
        <f t="shared" si="70"/>
        <v>-314.03579497724235</v>
      </c>
      <c r="Y34" s="7">
        <f t="shared" si="13"/>
        <v>2.8333333333333332E-2</v>
      </c>
      <c r="Z34" s="7">
        <f t="shared" si="34"/>
        <v>3.1188888888888888E-2</v>
      </c>
      <c r="AA34" s="7">
        <f t="shared" si="35"/>
        <v>0.1071111111111111</v>
      </c>
      <c r="AB34" s="7">
        <f t="shared" si="36"/>
        <v>-0.70881742738589204</v>
      </c>
      <c r="AC34" s="43">
        <f t="shared" si="37"/>
        <v>-0.73547717842323657</v>
      </c>
      <c r="AD34" s="8"/>
      <c r="AE34" s="14">
        <f t="shared" si="38"/>
        <v>0.76113615376192634</v>
      </c>
      <c r="AF34" s="14">
        <f t="shared" si="7"/>
        <v>13.87</v>
      </c>
      <c r="AG34" s="19"/>
      <c r="AH34" s="21"/>
      <c r="AI34" s="3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</row>
    <row r="35" spans="1:53">
      <c r="A35" s="47">
        <v>18870</v>
      </c>
      <c r="B35" s="48">
        <f t="shared" si="1"/>
        <v>-18.87</v>
      </c>
      <c r="C35" s="48">
        <v>1.21</v>
      </c>
      <c r="E35"/>
      <c r="F35" s="7">
        <f t="shared" si="31"/>
        <v>-293.15500810673308</v>
      </c>
      <c r="G35" s="7">
        <f t="shared" si="31"/>
        <v>-292.38164563005205</v>
      </c>
      <c r="H35" s="7">
        <f t="shared" si="66"/>
        <v>4.8000000000000001E-2</v>
      </c>
      <c r="I35" s="7">
        <f t="shared" si="59"/>
        <v>5.8999999999999997E-2</v>
      </c>
      <c r="J35" s="7">
        <f t="shared" si="60"/>
        <v>9.141666666666666E-2</v>
      </c>
      <c r="K35" s="7">
        <f t="shared" si="10"/>
        <v>-0.18644067796610164</v>
      </c>
      <c r="L35" s="43">
        <f t="shared" si="11"/>
        <v>-0.35460346399270737</v>
      </c>
      <c r="M35" s="7">
        <f t="shared" si="61"/>
        <v>-0.47493163172288055</v>
      </c>
      <c r="N35" s="8"/>
      <c r="O35" s="58">
        <f t="shared" si="14"/>
        <v>0.97712173941995828</v>
      </c>
      <c r="P35" s="14">
        <f t="shared" ref="P35" si="71">P34</f>
        <v>1.7050000000000001</v>
      </c>
      <c r="Q35" s="14">
        <f t="shared" si="0"/>
        <v>0.78127813510141875</v>
      </c>
      <c r="R35" s="14">
        <f t="shared" si="5"/>
        <v>-1.6</v>
      </c>
      <c r="S35"/>
      <c r="T35"/>
      <c r="U35" s="3"/>
      <c r="V35"/>
      <c r="W35" s="7">
        <f t="shared" ref="W35:X35" si="72">W34+4.64017486008615</f>
        <v>-311.71570754719926</v>
      </c>
      <c r="X35" s="7">
        <f t="shared" si="72"/>
        <v>-309.39562011715617</v>
      </c>
      <c r="Y35" s="7">
        <f t="shared" si="13"/>
        <v>3.5833333333333335E-2</v>
      </c>
      <c r="Z35" s="7">
        <f t="shared" si="34"/>
        <v>3.4455555555555552E-2</v>
      </c>
      <c r="AA35" s="7">
        <f t="shared" si="35"/>
        <v>4.79537037037037E-2</v>
      </c>
      <c r="AB35" s="7">
        <f t="shared" si="36"/>
        <v>-0.28148291175902684</v>
      </c>
      <c r="AC35" s="43">
        <f t="shared" si="37"/>
        <v>-0.25275149642788175</v>
      </c>
      <c r="AD35" s="8"/>
      <c r="AE35" s="14">
        <f t="shared" si="38"/>
        <v>0.99997110810034529</v>
      </c>
      <c r="AF35" s="14">
        <f t="shared" si="7"/>
        <v>13.87</v>
      </c>
      <c r="AG35" s="19"/>
      <c r="AH35" s="21"/>
      <c r="AI35" s="3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</row>
    <row r="36" spans="1:53">
      <c r="A36" s="47">
        <v>20528</v>
      </c>
      <c r="B36" s="48">
        <f t="shared" si="1"/>
        <v>-20.527999999999999</v>
      </c>
      <c r="C36" s="48">
        <v>0.97299999999999998</v>
      </c>
      <c r="E36"/>
      <c r="F36" s="7">
        <f t="shared" ref="F36:G50" si="73">F35+1.54672495336205</f>
        <v>-291.60828315337102</v>
      </c>
      <c r="G36" s="7">
        <f t="shared" si="73"/>
        <v>-290.83492067668999</v>
      </c>
      <c r="H36" s="7">
        <f t="shared" si="66"/>
        <v>6.6000000000000003E-2</v>
      </c>
      <c r="I36" s="7">
        <f t="shared" si="59"/>
        <v>5.7666666666666665E-2</v>
      </c>
      <c r="J36" s="7">
        <f t="shared" si="60"/>
        <v>8.5527777777777786E-2</v>
      </c>
      <c r="K36" s="7">
        <f t="shared" si="10"/>
        <v>0.1445086705202312</v>
      </c>
      <c r="L36" s="43">
        <f t="shared" si="11"/>
        <v>-0.32575511529717449</v>
      </c>
      <c r="M36" s="7">
        <f t="shared" si="61"/>
        <v>-0.22832088340370249</v>
      </c>
      <c r="N36" s="8"/>
      <c r="O36" s="58">
        <f t="shared" si="14"/>
        <v>-0.67274781214806167</v>
      </c>
      <c r="P36" s="14">
        <f t="shared" ref="P36" si="74">P35</f>
        <v>1.7050000000000001</v>
      </c>
      <c r="Q36" s="14">
        <f t="shared" si="0"/>
        <v>0.19727664541989454</v>
      </c>
      <c r="R36" s="14">
        <f t="shared" si="5"/>
        <v>-1.6</v>
      </c>
      <c r="S36"/>
      <c r="T36"/>
      <c r="U36" s="3"/>
      <c r="V36"/>
      <c r="W36" s="7">
        <f t="shared" ref="W36:X36" si="75">W35+4.64017486008615</f>
        <v>-307.07553268711308</v>
      </c>
      <c r="X36" s="7">
        <f t="shared" si="75"/>
        <v>-304.75544525706999</v>
      </c>
      <c r="Y36" s="7">
        <f t="shared" si="13"/>
        <v>3.9199999999999999E-2</v>
      </c>
      <c r="Z36" s="7">
        <f t="shared" si="34"/>
        <v>5.9477777777777775E-2</v>
      </c>
      <c r="AA36" s="7">
        <f t="shared" si="35"/>
        <v>5.2805555555555557E-2</v>
      </c>
      <c r="AB36" s="7">
        <f t="shared" si="36"/>
        <v>0.12635455023671738</v>
      </c>
      <c r="AC36" s="43">
        <f t="shared" si="37"/>
        <v>-0.25765386638611265</v>
      </c>
      <c r="AD36" s="8"/>
      <c r="AE36" s="14">
        <f t="shared" si="38"/>
        <v>0.77090846751765829</v>
      </c>
      <c r="AF36" s="14">
        <f t="shared" si="7"/>
        <v>13.87</v>
      </c>
      <c r="AG36" s="19"/>
      <c r="AH36" s="21"/>
      <c r="AI36" s="3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</row>
    <row r="37" spans="1:53">
      <c r="A37" s="47">
        <v>20777</v>
      </c>
      <c r="B37" s="48">
        <f t="shared" si="1"/>
        <v>-20.777000000000001</v>
      </c>
      <c r="C37" s="48">
        <v>0.71</v>
      </c>
      <c r="E37"/>
      <c r="F37" s="7">
        <f t="shared" si="73"/>
        <v>-290.06155820000896</v>
      </c>
      <c r="G37" s="7">
        <f t="shared" si="73"/>
        <v>-289.28819572332793</v>
      </c>
      <c r="H37" s="7">
        <f t="shared" si="66"/>
        <v>5.8999999999999997E-2</v>
      </c>
      <c r="I37" s="7">
        <f t="shared" si="59"/>
        <v>6.133333333333333E-2</v>
      </c>
      <c r="J37" s="7">
        <f t="shared" si="60"/>
        <v>8.7833333333333333E-2</v>
      </c>
      <c r="K37" s="7">
        <f t="shared" si="10"/>
        <v>-3.8043478260869512E-2</v>
      </c>
      <c r="L37" s="43">
        <f t="shared" si="11"/>
        <v>-0.30170777988614805</v>
      </c>
      <c r="M37" s="7">
        <f t="shared" si="61"/>
        <v>-0.32827324478178366</v>
      </c>
      <c r="N37" s="8"/>
      <c r="O37" s="58">
        <f t="shared" si="14"/>
        <v>-0.30437392727188289</v>
      </c>
      <c r="P37" s="14">
        <f t="shared" ref="P37" si="76">P36</f>
        <v>1.7050000000000001</v>
      </c>
      <c r="Q37" s="14">
        <f t="shared" si="0"/>
        <v>-0.47903277913931358</v>
      </c>
      <c r="R37" s="14">
        <f t="shared" si="5"/>
        <v>-1.6</v>
      </c>
      <c r="S37"/>
      <c r="T37"/>
      <c r="U37" s="3"/>
      <c r="V37"/>
      <c r="W37" s="7">
        <f t="shared" ref="W37:X37" si="77">W36+4.64017486008615</f>
        <v>-302.43535782702691</v>
      </c>
      <c r="X37" s="7">
        <f t="shared" si="77"/>
        <v>-300.11527039698382</v>
      </c>
      <c r="Y37" s="7">
        <f t="shared" si="13"/>
        <v>0.10340000000000001</v>
      </c>
      <c r="Z37" s="7">
        <f t="shared" si="34"/>
        <v>6.9533333333333336E-2</v>
      </c>
      <c r="AA37" s="7">
        <f t="shared" si="35"/>
        <v>6.8379629629629624E-2</v>
      </c>
      <c r="AB37" s="7">
        <f t="shared" si="36"/>
        <v>1.6872037914692051E-2</v>
      </c>
      <c r="AC37" s="43">
        <f t="shared" si="37"/>
        <v>0.51214624238320949</v>
      </c>
      <c r="AD37" s="8"/>
      <c r="AE37" s="14">
        <f t="shared" si="38"/>
        <v>0.18112918729019414</v>
      </c>
      <c r="AF37" s="14">
        <f t="shared" si="7"/>
        <v>13.87</v>
      </c>
      <c r="AG37" s="19"/>
      <c r="AH37" s="21"/>
      <c r="AI37" s="3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</row>
    <row r="38" spans="1:53">
      <c r="A38" s="47">
        <v>20859</v>
      </c>
      <c r="B38" s="48">
        <f t="shared" si="1"/>
        <v>-20.859000000000002</v>
      </c>
      <c r="C38" s="48">
        <v>1.7350000000000001</v>
      </c>
      <c r="E38"/>
      <c r="F38" s="7">
        <f t="shared" si="73"/>
        <v>-288.5148332466469</v>
      </c>
      <c r="G38" s="7">
        <f t="shared" si="73"/>
        <v>-287.74147076996587</v>
      </c>
      <c r="H38" s="7">
        <f t="shared" si="66"/>
        <v>5.8999999999999997E-2</v>
      </c>
      <c r="I38" s="7">
        <f t="shared" si="59"/>
        <v>5.2999999999999999E-2</v>
      </c>
      <c r="J38" s="7">
        <f t="shared" si="60"/>
        <v>9.8333333333333328E-2</v>
      </c>
      <c r="K38" s="7">
        <f t="shared" si="10"/>
        <v>0.1132075471698113</v>
      </c>
      <c r="L38" s="43">
        <f t="shared" si="11"/>
        <v>-0.46101694915254232</v>
      </c>
      <c r="M38" s="7">
        <f t="shared" si="61"/>
        <v>-0.4</v>
      </c>
      <c r="N38" s="8"/>
      <c r="O38" s="58">
        <f t="shared" si="14"/>
        <v>0.97712173941995084</v>
      </c>
      <c r="P38" s="14">
        <f t="shared" ref="P38" si="78">P37</f>
        <v>1.7050000000000001</v>
      </c>
      <c r="Q38" s="14">
        <f t="shared" si="0"/>
        <v>-0.93119744248291514</v>
      </c>
      <c r="R38" s="14">
        <f t="shared" si="5"/>
        <v>-1.6</v>
      </c>
      <c r="S38"/>
      <c r="T38"/>
      <c r="U38" s="3"/>
      <c r="V38"/>
      <c r="W38" s="7">
        <f t="shared" ref="W38:X38" si="79">W37+4.64017486008615</f>
        <v>-297.79518296694073</v>
      </c>
      <c r="X38" s="7">
        <f t="shared" si="79"/>
        <v>-295.47509553689764</v>
      </c>
      <c r="Y38" s="7">
        <f t="shared" si="13"/>
        <v>6.6000000000000003E-2</v>
      </c>
      <c r="Z38" s="7">
        <f t="shared" si="34"/>
        <v>7.488333333333333E-2</v>
      </c>
      <c r="AA38" s="7">
        <f t="shared" si="35"/>
        <v>7.2927777777777772E-2</v>
      </c>
      <c r="AB38" s="7">
        <f t="shared" si="36"/>
        <v>2.6814961529671777E-2</v>
      </c>
      <c r="AC38" s="43">
        <f t="shared" si="37"/>
        <v>-9.4995048373581081E-2</v>
      </c>
      <c r="AD38" s="8"/>
      <c r="AE38" s="14">
        <f t="shared" si="38"/>
        <v>-0.4934024526970508</v>
      </c>
      <c r="AF38" s="14">
        <f t="shared" si="7"/>
        <v>13.87</v>
      </c>
      <c r="AG38" s="19"/>
      <c r="AH38" s="21"/>
      <c r="AI38" s="3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</row>
    <row r="39" spans="1:53">
      <c r="A39" s="47">
        <v>22023</v>
      </c>
      <c r="B39" s="48">
        <f t="shared" si="1"/>
        <v>-22.023</v>
      </c>
      <c r="C39" s="48">
        <v>0.73299999999999998</v>
      </c>
      <c r="E39"/>
      <c r="F39" s="7">
        <f t="shared" si="73"/>
        <v>-286.96810829328484</v>
      </c>
      <c r="G39" s="7">
        <f t="shared" si="73"/>
        <v>-286.19474581660381</v>
      </c>
      <c r="H39" s="7">
        <f t="shared" si="66"/>
        <v>4.1000000000000002E-2</v>
      </c>
      <c r="I39" s="7">
        <f t="shared" si="59"/>
        <v>0.10133333333333333</v>
      </c>
      <c r="J39" s="7">
        <f t="shared" si="60"/>
        <v>0.10755555555555556</v>
      </c>
      <c r="K39" s="7">
        <f t="shared" si="10"/>
        <v>-0.59539473684210531</v>
      </c>
      <c r="L39" s="43">
        <f t="shared" si="11"/>
        <v>-5.7851239669421517E-2</v>
      </c>
      <c r="M39" s="7">
        <f t="shared" si="61"/>
        <v>-0.61880165289256195</v>
      </c>
      <c r="N39" s="8"/>
      <c r="O39" s="58">
        <f t="shared" si="14"/>
        <v>-0.67274781214804569</v>
      </c>
      <c r="P39" s="14">
        <f t="shared" ref="P39" si="80">P38</f>
        <v>1.7050000000000001</v>
      </c>
      <c r="Q39" s="14">
        <f t="shared" si="0"/>
        <v>-0.94764447338194058</v>
      </c>
      <c r="R39" s="14">
        <f t="shared" si="5"/>
        <v>-1.6</v>
      </c>
      <c r="S39"/>
      <c r="T39"/>
      <c r="U39" s="3"/>
      <c r="V39"/>
      <c r="W39" s="7">
        <f t="shared" ref="W39:X39" si="81">W38+4.64017486008615</f>
        <v>-293.15500810685455</v>
      </c>
      <c r="X39" s="7">
        <f t="shared" si="81"/>
        <v>-290.83492067681146</v>
      </c>
      <c r="Y39" s="7">
        <f t="shared" si="13"/>
        <v>5.525E-2</v>
      </c>
      <c r="Z39" s="7">
        <f t="shared" si="34"/>
        <v>7.4194444444444438E-2</v>
      </c>
      <c r="AA39" s="7">
        <f t="shared" si="35"/>
        <v>7.8168518518518526E-2</v>
      </c>
      <c r="AB39" s="7">
        <f t="shared" si="36"/>
        <v>-5.0839828480727989E-2</v>
      </c>
      <c r="AC39" s="43">
        <f t="shared" si="37"/>
        <v>-0.293193717277487</v>
      </c>
      <c r="AD39" s="8"/>
      <c r="AE39" s="14">
        <f t="shared" si="38"/>
        <v>-0.93706560150988105</v>
      </c>
      <c r="AF39" s="14">
        <f t="shared" si="7"/>
        <v>13.87</v>
      </c>
      <c r="AG39" s="19"/>
      <c r="AH39" s="21"/>
      <c r="AI39" s="3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</row>
    <row r="40" spans="1:53">
      <c r="A40" s="47">
        <v>22629</v>
      </c>
      <c r="B40" s="48">
        <f t="shared" si="1"/>
        <v>-22.629000000000001</v>
      </c>
      <c r="C40" s="48">
        <v>1.2130000000000001</v>
      </c>
      <c r="E40"/>
      <c r="F40" s="7">
        <f t="shared" si="73"/>
        <v>-285.42138333992278</v>
      </c>
      <c r="G40" s="7">
        <f t="shared" si="73"/>
        <v>-284.64802086324175</v>
      </c>
      <c r="H40" s="7">
        <f t="shared" si="66"/>
        <v>0.20399999999999999</v>
      </c>
      <c r="I40" s="7">
        <f t="shared" si="59"/>
        <v>0.14266666666666666</v>
      </c>
      <c r="J40" s="7">
        <f t="shared" si="60"/>
        <v>0.1111111111111111</v>
      </c>
      <c r="K40" s="7">
        <f t="shared" si="10"/>
        <v>0.42990654205607459</v>
      </c>
      <c r="L40" s="43">
        <f t="shared" si="11"/>
        <v>0.28400000000000003</v>
      </c>
      <c r="M40" s="7">
        <f t="shared" si="61"/>
        <v>0.83600000000000008</v>
      </c>
      <c r="N40" s="8"/>
      <c r="O40" s="58">
        <f t="shared" si="14"/>
        <v>-0.30437392727190343</v>
      </c>
      <c r="P40" s="14">
        <f t="shared" ref="P40" si="82">P39</f>
        <v>1.7050000000000001</v>
      </c>
      <c r="Q40" s="14">
        <f t="shared" si="0"/>
        <v>-0.52067812329038454</v>
      </c>
      <c r="R40" s="14">
        <f t="shared" si="5"/>
        <v>-1.6</v>
      </c>
      <c r="S40"/>
      <c r="T40"/>
      <c r="U40" s="3"/>
      <c r="V40"/>
      <c r="W40" s="7">
        <f t="shared" ref="W40:X40" si="83">W39+4.64017486008615</f>
        <v>-288.51483324676838</v>
      </c>
      <c r="X40" s="7">
        <f t="shared" si="83"/>
        <v>-286.19474581672529</v>
      </c>
      <c r="Y40" s="7">
        <f t="shared" si="13"/>
        <v>0.10133333333333333</v>
      </c>
      <c r="Z40" s="7">
        <f t="shared" si="34"/>
        <v>0.10441666666666666</v>
      </c>
      <c r="AA40" s="7">
        <f t="shared" si="35"/>
        <v>0.10452037037037037</v>
      </c>
      <c r="AB40" s="7">
        <f t="shared" si="36"/>
        <v>-9.9218653106791788E-4</v>
      </c>
      <c r="AC40" s="43">
        <f t="shared" si="37"/>
        <v>-3.0492018213709948E-2</v>
      </c>
      <c r="AD40" s="8"/>
      <c r="AE40" s="14">
        <f t="shared" si="38"/>
        <v>-0.94226534105212179</v>
      </c>
      <c r="AF40" s="14">
        <f t="shared" si="7"/>
        <v>13.87</v>
      </c>
      <c r="AG40" s="19"/>
      <c r="AH40" s="21"/>
      <c r="AI40" s="3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</row>
    <row r="41" spans="1:53">
      <c r="A41" s="47">
        <v>23412</v>
      </c>
      <c r="B41" s="48">
        <f t="shared" si="1"/>
        <v>-23.411999999999999</v>
      </c>
      <c r="C41" s="48">
        <v>1.7450000000000001</v>
      </c>
      <c r="E41" s="47" t="s">
        <v>92</v>
      </c>
      <c r="F41" s="7">
        <f t="shared" si="73"/>
        <v>-283.87465838656072</v>
      </c>
      <c r="G41" s="7">
        <f t="shared" si="73"/>
        <v>-283.1012959098797</v>
      </c>
      <c r="H41" s="7">
        <f>(H40+H42)/2</f>
        <v>0.183</v>
      </c>
      <c r="I41" s="7">
        <f t="shared" si="59"/>
        <v>0.18300000000000002</v>
      </c>
      <c r="J41" s="7">
        <f t="shared" si="60"/>
        <v>0.10877777777777779</v>
      </c>
      <c r="K41" s="7">
        <f t="shared" si="10"/>
        <v>0</v>
      </c>
      <c r="L41" s="43">
        <f t="shared" si="11"/>
        <v>0.68232890704800808</v>
      </c>
      <c r="M41" s="7">
        <f t="shared" si="61"/>
        <v>0.68232890704800786</v>
      </c>
      <c r="N41" s="8"/>
      <c r="O41" s="58">
        <f t="shared" si="14"/>
        <v>0.97712173941994329</v>
      </c>
      <c r="P41" s="14">
        <f t="shared" ref="P41" si="84">P40</f>
        <v>1.7050000000000001</v>
      </c>
      <c r="Q41" s="14">
        <f t="shared" si="0"/>
        <v>0.1499193073815242</v>
      </c>
      <c r="R41" s="14">
        <f t="shared" si="5"/>
        <v>-1.6</v>
      </c>
      <c r="S41"/>
      <c r="T41"/>
      <c r="U41" s="3"/>
      <c r="V41"/>
      <c r="W41" s="7">
        <f t="shared" ref="W41:X41" si="85">W40+4.64017486008615</f>
        <v>-283.8746583866822</v>
      </c>
      <c r="X41" s="7">
        <f t="shared" si="85"/>
        <v>-281.55457095663911</v>
      </c>
      <c r="Y41" s="7">
        <f t="shared" si="13"/>
        <v>0.15666666666666665</v>
      </c>
      <c r="Z41" s="7">
        <f t="shared" si="34"/>
        <v>0.10944444444444446</v>
      </c>
      <c r="AA41" s="7">
        <f t="shared" si="35"/>
        <v>0.16833148148148147</v>
      </c>
      <c r="AB41" s="7">
        <f t="shared" si="36"/>
        <v>-0.34982783088922864</v>
      </c>
      <c r="AC41" s="43">
        <f t="shared" si="37"/>
        <v>-6.9296691932804633E-2</v>
      </c>
      <c r="AD41" s="8"/>
      <c r="AE41" s="14">
        <f t="shared" si="38"/>
        <v>-0.50656865540328444</v>
      </c>
      <c r="AF41" s="14">
        <f t="shared" si="7"/>
        <v>13.87</v>
      </c>
      <c r="AG41" s="19"/>
      <c r="AH41" s="21"/>
      <c r="AI41" s="3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</row>
    <row r="42" spans="1:53">
      <c r="A42" s="47">
        <v>24619</v>
      </c>
      <c r="B42" s="48">
        <f t="shared" si="1"/>
        <v>-24.619</v>
      </c>
      <c r="C42" s="48">
        <v>1.573</v>
      </c>
      <c r="E42"/>
      <c r="F42" s="7">
        <f t="shared" si="73"/>
        <v>-282.32793343319867</v>
      </c>
      <c r="G42" s="7">
        <f t="shared" si="73"/>
        <v>-281.55457095651764</v>
      </c>
      <c r="H42" s="7">
        <f t="shared" ref="H42:H63" si="86">AVERAGEIFS(DustConcentration,KyrBP2,"&gt;"&amp;F42,KyrBP2,"&lt;="&amp;F43)</f>
        <v>0.16200000000000001</v>
      </c>
      <c r="I42" s="7">
        <f t="shared" si="59"/>
        <v>0.16366666666666665</v>
      </c>
      <c r="J42" s="7">
        <f t="shared" si="60"/>
        <v>0.11177777777777778</v>
      </c>
      <c r="K42" s="7">
        <f t="shared" si="10"/>
        <v>-1.0183299389001976E-2</v>
      </c>
      <c r="L42" s="43">
        <f t="shared" si="11"/>
        <v>0.46421471172962203</v>
      </c>
      <c r="M42" s="7">
        <f t="shared" si="61"/>
        <v>0.44930417495029817</v>
      </c>
      <c r="N42" s="8"/>
      <c r="O42" s="58">
        <f t="shared" si="14"/>
        <v>-0.67274781214811386</v>
      </c>
      <c r="P42" s="14">
        <f t="shared" ref="P42" si="87">P41</f>
        <v>1.7050000000000001</v>
      </c>
      <c r="Q42" s="14">
        <f t="shared" si="0"/>
        <v>0.7503678279621071</v>
      </c>
      <c r="R42" s="14">
        <f t="shared" si="5"/>
        <v>-1.6</v>
      </c>
      <c r="U42" s="3"/>
      <c r="V42"/>
      <c r="W42" s="7">
        <f t="shared" ref="W42:X42" si="88">W41+4.64017486008615</f>
        <v>-279.23448352659602</v>
      </c>
      <c r="X42" s="7">
        <f t="shared" si="88"/>
        <v>-276.91439609655293</v>
      </c>
      <c r="Y42" s="7">
        <f t="shared" si="13"/>
        <v>7.0333333333333345E-2</v>
      </c>
      <c r="Z42" s="7">
        <f t="shared" si="34"/>
        <v>0.10083333333333333</v>
      </c>
      <c r="AA42" s="7">
        <f t="shared" si="35"/>
        <v>0.22112037037037038</v>
      </c>
      <c r="AB42" s="7">
        <f t="shared" si="36"/>
        <v>-0.54398894518655005</v>
      </c>
      <c r="AC42" s="43">
        <f t="shared" si="37"/>
        <v>-0.68192286755161002</v>
      </c>
      <c r="AD42" s="8"/>
      <c r="AE42" s="14">
        <f t="shared" si="38"/>
        <v>0.16615713399224882</v>
      </c>
      <c r="AF42" s="14">
        <f t="shared" si="7"/>
        <v>13.87</v>
      </c>
      <c r="AG42" s="19"/>
      <c r="AH42" s="21"/>
      <c r="AI42" s="3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</row>
    <row r="43" spans="1:53">
      <c r="A43" s="47">
        <v>24781</v>
      </c>
      <c r="B43" s="48">
        <f t="shared" si="1"/>
        <v>-24.780999999999999</v>
      </c>
      <c r="C43" s="48">
        <v>0.66800000000000004</v>
      </c>
      <c r="E43"/>
      <c r="F43" s="7">
        <f t="shared" si="73"/>
        <v>-280.78120847983661</v>
      </c>
      <c r="G43" s="7">
        <f t="shared" si="73"/>
        <v>-280.00784600315558</v>
      </c>
      <c r="H43" s="7">
        <f t="shared" si="86"/>
        <v>0.14599999999999999</v>
      </c>
      <c r="I43" s="7">
        <f t="shared" si="59"/>
        <v>0.12933333333333333</v>
      </c>
      <c r="J43" s="7">
        <f t="shared" si="60"/>
        <v>0.11888888888888888</v>
      </c>
      <c r="K43" s="7">
        <f t="shared" si="10"/>
        <v>0.12886597938144329</v>
      </c>
      <c r="L43" s="43">
        <f t="shared" si="11"/>
        <v>8.7850467289719791E-2</v>
      </c>
      <c r="M43" s="7">
        <f t="shared" si="61"/>
        <v>0.22803738317757016</v>
      </c>
      <c r="N43" s="8"/>
      <c r="O43" s="58">
        <f t="shared" si="14"/>
        <v>-0.30437392727181573</v>
      </c>
      <c r="P43" s="14">
        <f t="shared" ref="P43" si="89">P42</f>
        <v>1.7050000000000001</v>
      </c>
      <c r="Q43" s="14">
        <f t="shared" si="0"/>
        <v>0.99971090242972183</v>
      </c>
      <c r="R43" s="14">
        <f t="shared" si="5"/>
        <v>-1.6</v>
      </c>
      <c r="U43" s="3"/>
      <c r="V43"/>
      <c r="W43" s="7">
        <f t="shared" ref="W43:X43" si="90">W42+4.64017486008615</f>
        <v>-274.59430866650985</v>
      </c>
      <c r="X43" s="7">
        <f t="shared" si="90"/>
        <v>-272.27422123646676</v>
      </c>
      <c r="Y43" s="7">
        <f t="shared" ref="Y43:Y74" si="91">AVERAGEIFS(DustConcentration,KyrBP2,"&gt;"&amp;W43,KyrBP2,"&lt;="&amp;W44)</f>
        <v>7.5499999999999998E-2</v>
      </c>
      <c r="Z43" s="7">
        <f t="shared" si="34"/>
        <v>0.13961111111111113</v>
      </c>
      <c r="AA43" s="7">
        <f t="shared" si="35"/>
        <v>0.22967592592592589</v>
      </c>
      <c r="AB43" s="7">
        <f t="shared" si="36"/>
        <v>-0.39213868171739552</v>
      </c>
      <c r="AC43" s="43">
        <f t="shared" si="37"/>
        <v>-0.67127595242894578</v>
      </c>
      <c r="AD43" s="8"/>
      <c r="AE43" s="14">
        <f t="shared" si="38"/>
        <v>0.76113615376195387</v>
      </c>
      <c r="AF43" s="14">
        <f t="shared" si="7"/>
        <v>13.87</v>
      </c>
      <c r="AG43" s="19"/>
      <c r="AH43" s="21"/>
      <c r="AI43" s="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</row>
    <row r="44" spans="1:53">
      <c r="A44" s="47">
        <v>24941</v>
      </c>
      <c r="B44" s="48">
        <f t="shared" si="1"/>
        <v>-24.940999999999999</v>
      </c>
      <c r="C44" s="48">
        <v>0.45</v>
      </c>
      <c r="E44"/>
      <c r="F44" s="7">
        <f t="shared" si="73"/>
        <v>-279.23448352647455</v>
      </c>
      <c r="G44" s="7">
        <f t="shared" si="73"/>
        <v>-278.46112104979352</v>
      </c>
      <c r="H44" s="7">
        <f t="shared" si="86"/>
        <v>0.08</v>
      </c>
      <c r="I44" s="7">
        <f t="shared" si="59"/>
        <v>9.0333333333333321E-2</v>
      </c>
      <c r="J44" s="7">
        <f t="shared" si="60"/>
        <v>0.11999999999999998</v>
      </c>
      <c r="K44" s="7">
        <f t="shared" si="10"/>
        <v>-0.11439114391143901</v>
      </c>
      <c r="L44" s="43">
        <f t="shared" si="11"/>
        <v>-0.24722222222222223</v>
      </c>
      <c r="M44" s="7">
        <f t="shared" si="61"/>
        <v>-0.33333333333333326</v>
      </c>
      <c r="N44" s="8"/>
      <c r="O44" s="58">
        <f t="shared" si="14"/>
        <v>0.97712173941993574</v>
      </c>
      <c r="P44" s="14">
        <f t="shared" ref="P44" si="92">P43</f>
        <v>1.7050000000000001</v>
      </c>
      <c r="Q44" s="14">
        <f t="shared" si="0"/>
        <v>0.781278135101379</v>
      </c>
      <c r="R44" s="14">
        <f t="shared" si="5"/>
        <v>-1.6</v>
      </c>
      <c r="S44"/>
      <c r="T44"/>
      <c r="U44" s="3"/>
      <c r="V44"/>
      <c r="W44" s="7">
        <f t="shared" ref="W44:X44" si="93">W43+4.64017486008615</f>
        <v>-269.95413380642367</v>
      </c>
      <c r="X44" s="7">
        <f t="shared" si="93"/>
        <v>-267.63404637638058</v>
      </c>
      <c r="Y44" s="7">
        <f t="shared" si="91"/>
        <v>0.27300000000000002</v>
      </c>
      <c r="Z44" s="7">
        <f t="shared" si="34"/>
        <v>0.32066666666666671</v>
      </c>
      <c r="AA44" s="7">
        <f t="shared" si="35"/>
        <v>0.2389259259259259</v>
      </c>
      <c r="AB44" s="7">
        <f t="shared" si="36"/>
        <v>0.34211750116261075</v>
      </c>
      <c r="AC44" s="43">
        <f t="shared" si="37"/>
        <v>0.14261354828708739</v>
      </c>
      <c r="AD44" s="8"/>
      <c r="AE44" s="14">
        <f t="shared" si="38"/>
        <v>0.99997110810034562</v>
      </c>
      <c r="AF44" s="14">
        <f t="shared" si="7"/>
        <v>13.87</v>
      </c>
      <c r="AG44" s="19"/>
      <c r="AH44" s="21"/>
      <c r="AI44" s="3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>
      <c r="A45" s="47">
        <v>25697</v>
      </c>
      <c r="B45" s="48">
        <f t="shared" si="1"/>
        <v>-25.696999999999999</v>
      </c>
      <c r="C45" s="48">
        <v>0.96799999999999997</v>
      </c>
      <c r="E45"/>
      <c r="F45" s="7">
        <f t="shared" si="73"/>
        <v>-277.68775857311249</v>
      </c>
      <c r="G45" s="7">
        <f t="shared" si="73"/>
        <v>-276.91439609643146</v>
      </c>
      <c r="H45" s="7">
        <f t="shared" si="86"/>
        <v>4.4999999999999998E-2</v>
      </c>
      <c r="I45" s="7">
        <f t="shared" si="59"/>
        <v>7.0333333333333331E-2</v>
      </c>
      <c r="J45" s="7">
        <f t="shared" si="60"/>
        <v>0.10588888888888888</v>
      </c>
      <c r="K45" s="7">
        <f t="shared" si="10"/>
        <v>-0.3601895734597157</v>
      </c>
      <c r="L45" s="43">
        <f t="shared" si="11"/>
        <v>-0.33578174186778587</v>
      </c>
      <c r="M45" s="7">
        <f t="shared" si="61"/>
        <v>-0.57502623294858335</v>
      </c>
      <c r="N45" s="8"/>
      <c r="O45" s="58">
        <f t="shared" si="14"/>
        <v>-0.67274781214813995</v>
      </c>
      <c r="P45" s="14">
        <f t="shared" ref="P45" si="94">P44</f>
        <v>1.7050000000000001</v>
      </c>
      <c r="Q45" s="14">
        <f t="shared" si="0"/>
        <v>0.19727664541981815</v>
      </c>
      <c r="R45" s="14">
        <f t="shared" si="5"/>
        <v>-1.6</v>
      </c>
      <c r="S45"/>
      <c r="T45"/>
      <c r="U45" s="3"/>
      <c r="V45"/>
      <c r="W45" s="7">
        <f t="shared" ref="W45:X45" si="95">W44+4.64017486008615</f>
        <v>-265.31395894633749</v>
      </c>
      <c r="X45" s="7">
        <f t="shared" si="95"/>
        <v>-262.9938715162944</v>
      </c>
      <c r="Y45" s="7">
        <f t="shared" si="91"/>
        <v>0.61350000000000005</v>
      </c>
      <c r="Z45" s="7">
        <f t="shared" ref="Z45:Z84" si="96">AVERAGE(Y44:Y46)</f>
        <v>0.48833333333333334</v>
      </c>
      <c r="AA45" s="7">
        <f t="shared" ref="AA45:AA84" si="97">AVERAGE(Y41:Y49)</f>
        <v>0.24033333333333332</v>
      </c>
      <c r="AB45" s="7">
        <f t="shared" ref="AB45:AB84" si="98">(Z45/AA45)-1</f>
        <v>1.0319001386962552</v>
      </c>
      <c r="AC45" s="43">
        <f t="shared" ref="AC45:AC84" si="99">(Y45/AA45)-1</f>
        <v>1.5527045769764221</v>
      </c>
      <c r="AD45" s="8"/>
      <c r="AE45" s="14">
        <f t="shared" ref="AE45:AE84" si="100" xml:space="preserve"> SIN((2*PI()*(X45+AF45)/41.7615737407753) + 2.043834879)</f>
        <v>0.77090846751763131</v>
      </c>
      <c r="AF45" s="14">
        <f t="shared" si="7"/>
        <v>13.87</v>
      </c>
      <c r="AG45" s="19"/>
      <c r="AH45" s="21"/>
      <c r="AI45" s="3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</row>
    <row r="46" spans="1:53">
      <c r="A46" s="47">
        <v>26849</v>
      </c>
      <c r="B46" s="48">
        <f t="shared" si="1"/>
        <v>-26.849</v>
      </c>
      <c r="C46" s="48">
        <v>1.48</v>
      </c>
      <c r="E46"/>
      <c r="F46" s="7">
        <f t="shared" si="73"/>
        <v>-276.14103361975043</v>
      </c>
      <c r="G46" s="7">
        <f t="shared" si="73"/>
        <v>-275.3676711430694</v>
      </c>
      <c r="H46" s="7">
        <f t="shared" si="86"/>
        <v>8.5999999999999993E-2</v>
      </c>
      <c r="I46" s="7">
        <f t="shared" si="59"/>
        <v>8.4666666666666668E-2</v>
      </c>
      <c r="J46" s="7">
        <f t="shared" si="60"/>
        <v>0.10422222222222223</v>
      </c>
      <c r="K46" s="7">
        <f t="shared" si="10"/>
        <v>1.5748031496062964E-2</v>
      </c>
      <c r="L46" s="43">
        <f t="shared" si="11"/>
        <v>-0.187633262260128</v>
      </c>
      <c r="M46" s="7">
        <f t="shared" si="61"/>
        <v>-0.17484008528784656</v>
      </c>
      <c r="N46" s="8"/>
      <c r="O46" s="58">
        <f t="shared" si="14"/>
        <v>-0.30437392727178209</v>
      </c>
      <c r="P46" s="14">
        <f t="shared" ref="P46" si="101">P45</f>
        <v>1.7050000000000001</v>
      </c>
      <c r="Q46" s="14">
        <f t="shared" si="0"/>
        <v>-0.47903277913938197</v>
      </c>
      <c r="R46" s="14">
        <f t="shared" si="5"/>
        <v>-1.6</v>
      </c>
      <c r="S46"/>
      <c r="T46"/>
      <c r="U46" s="3"/>
      <c r="V46"/>
      <c r="W46" s="7">
        <f t="shared" ref="W46:X46" si="102">W45+4.64017486008615</f>
        <v>-260.67378408625132</v>
      </c>
      <c r="X46" s="7">
        <f t="shared" si="102"/>
        <v>-258.35369665620823</v>
      </c>
      <c r="Y46" s="7">
        <f t="shared" si="91"/>
        <v>0.57850000000000001</v>
      </c>
      <c r="Z46" s="7">
        <f t="shared" si="96"/>
        <v>0.44500000000000006</v>
      </c>
      <c r="AA46" s="7">
        <f t="shared" si="97"/>
        <v>0.22709764309764313</v>
      </c>
      <c r="AB46" s="7">
        <f t="shared" si="98"/>
        <v>0.95950954809631117</v>
      </c>
      <c r="AC46" s="43">
        <f t="shared" si="99"/>
        <v>1.5473624125252043</v>
      </c>
      <c r="AD46" s="8"/>
      <c r="AE46" s="14">
        <f t="shared" si="100"/>
        <v>0.18112918729014546</v>
      </c>
      <c r="AF46" s="14">
        <f t="shared" si="7"/>
        <v>13.87</v>
      </c>
      <c r="AG46" s="19"/>
      <c r="AH46" s="21"/>
      <c r="AI46" s="3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</row>
    <row r="47" spans="1:53">
      <c r="A47" s="47">
        <v>26933</v>
      </c>
      <c r="B47" s="48">
        <f t="shared" si="1"/>
        <v>-26.933</v>
      </c>
      <c r="C47" s="48">
        <v>1.353</v>
      </c>
      <c r="E47"/>
      <c r="F47" s="7">
        <f t="shared" si="73"/>
        <v>-274.59430866638837</v>
      </c>
      <c r="G47" s="7">
        <f t="shared" si="73"/>
        <v>-273.82094618970734</v>
      </c>
      <c r="H47" s="7">
        <f t="shared" si="86"/>
        <v>0.123</v>
      </c>
      <c r="I47" s="7">
        <f t="shared" si="59"/>
        <v>8.666666666666667E-2</v>
      </c>
      <c r="J47" s="7">
        <f t="shared" si="60"/>
        <v>9.6555555555555561E-2</v>
      </c>
      <c r="K47" s="7">
        <f t="shared" si="10"/>
        <v>0.41923076923076907</v>
      </c>
      <c r="L47" s="43">
        <f t="shared" si="11"/>
        <v>-0.10241657077100119</v>
      </c>
      <c r="M47" s="7">
        <f t="shared" si="61"/>
        <v>0.27387802071346368</v>
      </c>
      <c r="N47" s="8"/>
      <c r="O47" s="58">
        <f t="shared" si="14"/>
        <v>0.9771217394199404</v>
      </c>
      <c r="P47" s="14">
        <f t="shared" ref="P47" si="103">P46</f>
        <v>1.7050000000000001</v>
      </c>
      <c r="Q47" s="14">
        <f t="shared" si="0"/>
        <v>-0.93119744248293324</v>
      </c>
      <c r="R47" s="14">
        <f t="shared" si="5"/>
        <v>-1.6</v>
      </c>
      <c r="S47"/>
      <c r="T47"/>
      <c r="U47" s="3"/>
      <c r="V47"/>
      <c r="W47" s="7">
        <f t="shared" ref="W47:X47" si="104">W46+4.64017486008615</f>
        <v>-256.03360922616514</v>
      </c>
      <c r="X47" s="7">
        <f t="shared" si="104"/>
        <v>-253.71352179612208</v>
      </c>
      <c r="Y47" s="7">
        <f t="shared" si="91"/>
        <v>0.14299999999999999</v>
      </c>
      <c r="Z47" s="7">
        <f t="shared" si="96"/>
        <v>0.28666666666666668</v>
      </c>
      <c r="AA47" s="7">
        <f t="shared" si="97"/>
        <v>0.22450505050505054</v>
      </c>
      <c r="AB47" s="7">
        <f t="shared" si="98"/>
        <v>0.27688292990191643</v>
      </c>
      <c r="AC47" s="43">
        <f t="shared" si="99"/>
        <v>-0.36304328264195107</v>
      </c>
      <c r="AD47" s="8"/>
      <c r="AE47" s="14">
        <f t="shared" si="100"/>
        <v>-0.4934024526970815</v>
      </c>
      <c r="AF47" s="14">
        <f t="shared" si="7"/>
        <v>13.87</v>
      </c>
      <c r="AG47" s="19"/>
      <c r="AH47" s="21"/>
      <c r="AI47" s="3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</row>
    <row r="48" spans="1:53">
      <c r="A48" s="47">
        <v>28420</v>
      </c>
      <c r="B48" s="48">
        <f t="shared" si="1"/>
        <v>-28.42</v>
      </c>
      <c r="C48" s="48">
        <v>0.51</v>
      </c>
      <c r="E48"/>
      <c r="F48" s="7">
        <f t="shared" si="73"/>
        <v>-273.04758371302631</v>
      </c>
      <c r="G48" s="7">
        <f t="shared" si="73"/>
        <v>-272.27422123634528</v>
      </c>
      <c r="H48" s="7">
        <f t="shared" si="86"/>
        <v>5.1000000000000004E-2</v>
      </c>
      <c r="I48" s="7">
        <f t="shared" si="59"/>
        <v>8.3666666666666667E-2</v>
      </c>
      <c r="J48" s="7">
        <f t="shared" si="60"/>
        <v>0.14233333333333334</v>
      </c>
      <c r="K48" s="7">
        <f t="shared" si="10"/>
        <v>-0.39043824701195218</v>
      </c>
      <c r="L48" s="43">
        <f t="shared" si="11"/>
        <v>-0.41217798594847777</v>
      </c>
      <c r="M48" s="7">
        <f t="shared" si="61"/>
        <v>-0.64168618266978927</v>
      </c>
      <c r="N48" s="8"/>
      <c r="O48" s="58">
        <f t="shared" si="14"/>
        <v>-0.67274781214816615</v>
      </c>
      <c r="P48" s="14">
        <f t="shared" ref="P48" si="105">P47</f>
        <v>1.7050000000000001</v>
      </c>
      <c r="Q48" s="14">
        <f t="shared" si="0"/>
        <v>-0.94764447338192936</v>
      </c>
      <c r="R48" s="14">
        <f t="shared" si="5"/>
        <v>-1.6</v>
      </c>
      <c r="S48"/>
      <c r="T48"/>
      <c r="U48" s="3"/>
      <c r="V48"/>
      <c r="W48" s="7">
        <f t="shared" ref="W48:X48" si="106">W47+4.64017486008615</f>
        <v>-251.39343436607899</v>
      </c>
      <c r="X48" s="7">
        <f t="shared" si="106"/>
        <v>-249.07334693603593</v>
      </c>
      <c r="Y48" s="7">
        <f t="shared" si="91"/>
        <v>0.13850000000000001</v>
      </c>
      <c r="Z48" s="7">
        <f t="shared" si="96"/>
        <v>0.13183333333333333</v>
      </c>
      <c r="AA48" s="7">
        <f t="shared" si="97"/>
        <v>0.22185227272727273</v>
      </c>
      <c r="AB48" s="7">
        <f t="shared" si="98"/>
        <v>-0.40576072666427632</v>
      </c>
      <c r="AC48" s="43">
        <f t="shared" si="99"/>
        <v>-0.37571070019976438</v>
      </c>
      <c r="AD48" s="8"/>
      <c r="AE48" s="14">
        <f t="shared" si="100"/>
        <v>-0.93706560150989338</v>
      </c>
      <c r="AF48" s="14">
        <f t="shared" si="7"/>
        <v>13.87</v>
      </c>
      <c r="AG48" s="19"/>
      <c r="AH48" s="21"/>
      <c r="AI48" s="3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</row>
    <row r="49" spans="1:53">
      <c r="A49" s="47">
        <v>29006</v>
      </c>
      <c r="B49" s="48">
        <f t="shared" si="1"/>
        <v>-29.006</v>
      </c>
      <c r="C49" s="48">
        <v>0.41499999999999998</v>
      </c>
      <c r="E49"/>
      <c r="F49" s="7">
        <f t="shared" si="73"/>
        <v>-271.50085875966425</v>
      </c>
      <c r="G49" s="7">
        <f t="shared" si="73"/>
        <v>-270.72749628298322</v>
      </c>
      <c r="H49" s="7">
        <f t="shared" si="86"/>
        <v>7.6999999999999999E-2</v>
      </c>
      <c r="I49" s="7">
        <f t="shared" si="59"/>
        <v>9.866666666666668E-2</v>
      </c>
      <c r="J49" s="7">
        <f t="shared" si="60"/>
        <v>0.22133333333333333</v>
      </c>
      <c r="K49" s="7">
        <f t="shared" si="10"/>
        <v>-0.21959459459459474</v>
      </c>
      <c r="L49" s="43">
        <f t="shared" si="11"/>
        <v>-0.55421686746987942</v>
      </c>
      <c r="M49" s="7">
        <f t="shared" si="61"/>
        <v>-0.65210843373493976</v>
      </c>
      <c r="N49" s="8"/>
      <c r="O49" s="58">
        <f t="shared" si="14"/>
        <v>-0.3043739272717485</v>
      </c>
      <c r="P49" s="14">
        <f t="shared" ref="P49" si="107">P48</f>
        <v>1.7050000000000001</v>
      </c>
      <c r="Q49" s="14">
        <f t="shared" si="0"/>
        <v>-0.52067812329031804</v>
      </c>
      <c r="R49" s="14">
        <f t="shared" si="5"/>
        <v>-1.6</v>
      </c>
      <c r="S49"/>
      <c r="T49"/>
      <c r="U49" s="3"/>
      <c r="V49"/>
      <c r="W49" s="7">
        <f t="shared" ref="W49:X49" si="108">W48+4.64017486008615</f>
        <v>-246.75325950599284</v>
      </c>
      <c r="X49" s="7">
        <f t="shared" si="108"/>
        <v>-244.43317207594978</v>
      </c>
      <c r="Y49" s="7">
        <f t="shared" si="91"/>
        <v>0.11399999999999998</v>
      </c>
      <c r="Z49" s="7">
        <f t="shared" si="96"/>
        <v>9.6681818181818188E-2</v>
      </c>
      <c r="AA49" s="7">
        <f t="shared" si="97"/>
        <v>0.2017887806637807</v>
      </c>
      <c r="AB49" s="7">
        <f t="shared" si="98"/>
        <v>-0.52087614651426595</v>
      </c>
      <c r="AC49" s="43">
        <f t="shared" si="99"/>
        <v>-0.43505283284333773</v>
      </c>
      <c r="AD49" s="8"/>
      <c r="AE49" s="14">
        <f t="shared" si="100"/>
        <v>-0.94226534105211235</v>
      </c>
      <c r="AF49" s="14">
        <f t="shared" si="7"/>
        <v>13.87</v>
      </c>
      <c r="AG49" s="19"/>
      <c r="AH49" s="21"/>
      <c r="AI49" s="3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</row>
    <row r="50" spans="1:53">
      <c r="A50" s="47">
        <v>29085</v>
      </c>
      <c r="B50" s="48">
        <f t="shared" si="1"/>
        <v>-29.085000000000001</v>
      </c>
      <c r="C50" s="48">
        <v>0.36499999999999999</v>
      </c>
      <c r="E50"/>
      <c r="F50" s="7">
        <f t="shared" si="73"/>
        <v>-269.9541338063022</v>
      </c>
      <c r="G50" s="7">
        <f t="shared" si="73"/>
        <v>-269.18077132962117</v>
      </c>
      <c r="H50" s="7">
        <f t="shared" si="86"/>
        <v>0.16800000000000001</v>
      </c>
      <c r="I50" s="7">
        <f t="shared" si="59"/>
        <v>0.11266666666666665</v>
      </c>
      <c r="J50" s="7">
        <f t="shared" si="60"/>
        <v>0.27788888888888891</v>
      </c>
      <c r="K50" s="7">
        <f t="shared" si="10"/>
        <v>0.49112426035502987</v>
      </c>
      <c r="L50" s="43">
        <f t="shared" si="11"/>
        <v>-0.59456217512994813</v>
      </c>
      <c r="M50" s="7">
        <f t="shared" si="61"/>
        <v>-0.39544182327069177</v>
      </c>
      <c r="N50" s="8"/>
      <c r="O50" s="58">
        <f t="shared" si="14"/>
        <v>0.97712173941992075</v>
      </c>
      <c r="P50" s="14">
        <f t="shared" ref="P50" si="109">P49</f>
        <v>1.7050000000000001</v>
      </c>
      <c r="Q50" s="14">
        <f t="shared" si="0"/>
        <v>0.14991930738158718</v>
      </c>
      <c r="R50" s="14">
        <f t="shared" si="5"/>
        <v>-1.6</v>
      </c>
      <c r="S50"/>
      <c r="T50"/>
      <c r="U50" s="3"/>
      <c r="V50"/>
      <c r="W50" s="7">
        <f t="shared" ref="W50:X50" si="110">W49+4.64017486008615</f>
        <v>-242.1130846459067</v>
      </c>
      <c r="X50" s="7">
        <f t="shared" si="110"/>
        <v>-239.79299721586364</v>
      </c>
      <c r="Y50" s="7">
        <f t="shared" si="91"/>
        <v>3.7545454545454549E-2</v>
      </c>
      <c r="Z50" s="7">
        <f t="shared" si="96"/>
        <v>6.6181818181818175E-2</v>
      </c>
      <c r="AA50" s="7">
        <f t="shared" si="97"/>
        <v>0.14295544733044735</v>
      </c>
      <c r="AB50" s="7">
        <f t="shared" si="98"/>
        <v>-0.53704584597720006</v>
      </c>
      <c r="AC50" s="43">
        <f t="shared" si="99"/>
        <v>-0.7373625472370654</v>
      </c>
      <c r="AD50" s="8"/>
      <c r="AE50" s="14">
        <f t="shared" si="100"/>
        <v>-0.50656865540326323</v>
      </c>
      <c r="AF50" s="14">
        <f t="shared" si="7"/>
        <v>13.87</v>
      </c>
      <c r="AG50" s="19"/>
      <c r="AH50" s="21"/>
      <c r="AI50" s="3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1:53">
      <c r="A51" s="47">
        <v>29249</v>
      </c>
      <c r="B51" s="48">
        <f t="shared" si="1"/>
        <v>-29.248999999999999</v>
      </c>
      <c r="C51" s="48">
        <v>0.78300000000000003</v>
      </c>
      <c r="E51"/>
      <c r="F51" s="7">
        <f t="shared" ref="F51:G51" si="111">F50+1.54672495336205</f>
        <v>-268.40740885294014</v>
      </c>
      <c r="G51" s="7">
        <f t="shared" si="111"/>
        <v>-267.63404637625911</v>
      </c>
      <c r="H51" s="7">
        <f t="shared" si="86"/>
        <v>9.2999999999999999E-2</v>
      </c>
      <c r="I51" s="7">
        <f t="shared" ref="I51:I114" si="112">AVERAGE(H50:H52)</f>
        <v>0.27300000000000002</v>
      </c>
      <c r="J51" s="7">
        <f t="shared" ref="J51:J114" si="113">AVERAGE(H47:H55)</f>
        <v>0.32994444444444443</v>
      </c>
      <c r="K51" s="7">
        <f t="shared" si="10"/>
        <v>-0.65934065934065944</v>
      </c>
      <c r="L51" s="43">
        <f t="shared" si="11"/>
        <v>-0.17258797777403589</v>
      </c>
      <c r="M51" s="7">
        <f t="shared" ref="M51:M114" si="114">(H51/J51)-1</f>
        <v>-0.71813436605489134</v>
      </c>
      <c r="N51" s="8"/>
      <c r="O51" s="58">
        <f t="shared" si="14"/>
        <v>-0.67274781214819224</v>
      </c>
      <c r="P51" s="14">
        <f t="shared" ref="P51" si="115">P50</f>
        <v>1.7050000000000001</v>
      </c>
      <c r="Q51" s="14">
        <f t="shared" si="0"/>
        <v>0.75036782796214929</v>
      </c>
      <c r="R51" s="14">
        <f t="shared" si="5"/>
        <v>-1.6</v>
      </c>
      <c r="S51"/>
      <c r="T51"/>
      <c r="U51" s="3"/>
      <c r="V51"/>
      <c r="W51" s="7">
        <f t="shared" ref="W51:X51" si="116">W50+4.64017486008615</f>
        <v>-237.47290978582055</v>
      </c>
      <c r="X51" s="7">
        <f t="shared" si="116"/>
        <v>-235.15282235577749</v>
      </c>
      <c r="Y51" s="7">
        <f t="shared" si="91"/>
        <v>4.7E-2</v>
      </c>
      <c r="Z51" s="7">
        <f t="shared" si="96"/>
        <v>4.5390151515151515E-2</v>
      </c>
      <c r="AA51" s="7">
        <f t="shared" si="97"/>
        <v>8.2444336219336209E-2</v>
      </c>
      <c r="AB51" s="7">
        <f t="shared" si="98"/>
        <v>-0.44944487885262563</v>
      </c>
      <c r="AC51" s="43">
        <f t="shared" si="99"/>
        <v>-0.42991838911819902</v>
      </c>
      <c r="AD51" s="8"/>
      <c r="AE51" s="14">
        <f t="shared" si="100"/>
        <v>0.16615713399226609</v>
      </c>
      <c r="AF51" s="14">
        <f t="shared" si="7"/>
        <v>13.87</v>
      </c>
      <c r="AG51" s="19"/>
      <c r="AH51" s="21"/>
      <c r="AI51" s="3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1:53">
      <c r="A52" s="47">
        <v>31130</v>
      </c>
      <c r="B52" s="48">
        <f t="shared" si="1"/>
        <v>-31.13</v>
      </c>
      <c r="C52" s="48">
        <v>0.70799999999999996</v>
      </c>
      <c r="E52"/>
      <c r="F52" s="7">
        <f t="shared" ref="F52:G52" si="117">F51+1.54672495336205</f>
        <v>-266.86068389957808</v>
      </c>
      <c r="G52" s="7">
        <f t="shared" si="117"/>
        <v>-266.08732142289705</v>
      </c>
      <c r="H52" s="7">
        <f t="shared" si="86"/>
        <v>0.55800000000000005</v>
      </c>
      <c r="I52" s="7">
        <f t="shared" si="112"/>
        <v>0.48066666666666674</v>
      </c>
      <c r="J52" s="7">
        <f t="shared" si="113"/>
        <v>0.40805555555555556</v>
      </c>
      <c r="K52" s="7">
        <f t="shared" si="10"/>
        <v>0.16088765603328703</v>
      </c>
      <c r="L52" s="43">
        <f t="shared" si="11"/>
        <v>0.17794417971409149</v>
      </c>
      <c r="M52" s="7">
        <f t="shared" si="114"/>
        <v>0.36746085772634451</v>
      </c>
      <c r="N52" s="8"/>
      <c r="O52" s="58">
        <f t="shared" si="14"/>
        <v>-0.30437392727171486</v>
      </c>
      <c r="P52" s="14">
        <f t="shared" ref="P52" si="118">P51</f>
        <v>1.7050000000000001</v>
      </c>
      <c r="Q52" s="14">
        <f t="shared" si="0"/>
        <v>0.99971090242972305</v>
      </c>
      <c r="R52" s="14">
        <f t="shared" si="5"/>
        <v>-1.6</v>
      </c>
      <c r="S52"/>
      <c r="T52"/>
      <c r="U52" s="3"/>
      <c r="V52"/>
      <c r="W52" s="7">
        <f t="shared" ref="W52:X52" si="119">W51+4.64017486008615</f>
        <v>-232.8327349257344</v>
      </c>
      <c r="X52" s="7">
        <f t="shared" si="119"/>
        <v>-230.51264749569134</v>
      </c>
      <c r="Y52" s="7">
        <f t="shared" si="91"/>
        <v>5.162499999999999E-2</v>
      </c>
      <c r="Z52" s="7">
        <f t="shared" si="96"/>
        <v>6.3684523809523816E-2</v>
      </c>
      <c r="AA52" s="7">
        <f t="shared" si="97"/>
        <v>6.9444336219336225E-2</v>
      </c>
      <c r="AB52" s="7">
        <f t="shared" si="98"/>
        <v>-8.2941427960666947E-2</v>
      </c>
      <c r="AC52" s="43">
        <f t="shared" si="99"/>
        <v>-0.25659884145274015</v>
      </c>
      <c r="AD52" s="8"/>
      <c r="AE52" s="14">
        <f t="shared" si="100"/>
        <v>0.7611361537619652</v>
      </c>
      <c r="AF52" s="14">
        <f t="shared" si="7"/>
        <v>13.87</v>
      </c>
      <c r="AG52" s="19"/>
      <c r="AH52" s="21"/>
      <c r="AI52" s="3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</row>
    <row r="53" spans="1:53">
      <c r="A53" s="47">
        <v>33209</v>
      </c>
      <c r="B53" s="48">
        <f t="shared" si="1"/>
        <v>-33.209000000000003</v>
      </c>
      <c r="C53" s="48">
        <v>0.495</v>
      </c>
      <c r="F53" s="7">
        <f t="shared" ref="F53:G53" si="120">F52+1.54672495336205</f>
        <v>-265.31395894621602</v>
      </c>
      <c r="G53" s="7">
        <f t="shared" si="120"/>
        <v>-264.54059646953499</v>
      </c>
      <c r="H53" s="7">
        <f t="shared" si="86"/>
        <v>0.79100000000000004</v>
      </c>
      <c r="I53" s="7">
        <f t="shared" si="112"/>
        <v>0.63433333333333342</v>
      </c>
      <c r="J53" s="7">
        <f t="shared" si="113"/>
        <v>0.45116666666666672</v>
      </c>
      <c r="K53" s="7">
        <f t="shared" si="10"/>
        <v>0.24697845507094041</v>
      </c>
      <c r="L53" s="43">
        <f t="shared" si="11"/>
        <v>0.40598448466937564</v>
      </c>
      <c r="M53" s="7">
        <f t="shared" si="114"/>
        <v>0.75323236054673059</v>
      </c>
      <c r="N53" s="8"/>
      <c r="O53" s="58">
        <f t="shared" si="14"/>
        <v>0.97712173941991332</v>
      </c>
      <c r="P53" s="14">
        <f t="shared" ref="P53" si="121">P52</f>
        <v>1.7050000000000001</v>
      </c>
      <c r="Q53" s="14">
        <f t="shared" si="0"/>
        <v>0.78127813510134814</v>
      </c>
      <c r="R53" s="14">
        <f t="shared" si="5"/>
        <v>-1.6</v>
      </c>
      <c r="S53"/>
      <c r="T53"/>
      <c r="U53" s="3"/>
      <c r="W53" s="7">
        <f t="shared" ref="W53:X53" si="122">W52+4.64017486008615</f>
        <v>-228.19256006564825</v>
      </c>
      <c r="X53" s="7">
        <f t="shared" si="122"/>
        <v>-225.87247263560519</v>
      </c>
      <c r="Y53" s="7">
        <f t="shared" si="91"/>
        <v>9.2428571428571429E-2</v>
      </c>
      <c r="Z53" s="7">
        <f t="shared" si="96"/>
        <v>7.6017857142857137E-2</v>
      </c>
      <c r="AA53" s="7">
        <f t="shared" si="97"/>
        <v>5.7380233655233655E-2</v>
      </c>
      <c r="AB53" s="7">
        <f t="shared" si="98"/>
        <v>0.32480912503087267</v>
      </c>
      <c r="AC53" s="43">
        <f t="shared" si="99"/>
        <v>0.61080855794216538</v>
      </c>
      <c r="AD53" s="8"/>
      <c r="AE53" s="14">
        <f t="shared" si="100"/>
        <v>0.99997110810034573</v>
      </c>
      <c r="AF53" s="14">
        <f t="shared" si="7"/>
        <v>13.87</v>
      </c>
      <c r="AG53" s="19"/>
      <c r="AH53" s="21"/>
      <c r="AI53" s="3"/>
    </row>
    <row r="54" spans="1:53">
      <c r="A54" s="47">
        <v>35185</v>
      </c>
      <c r="B54" s="48">
        <f t="shared" si="1"/>
        <v>-35.185000000000002</v>
      </c>
      <c r="C54" s="48">
        <v>0.09</v>
      </c>
      <c r="F54" s="7">
        <f t="shared" ref="F54:G54" si="123">F53+1.54672495336205</f>
        <v>-263.76723399285396</v>
      </c>
      <c r="G54" s="7">
        <f t="shared" si="123"/>
        <v>-262.99387151617293</v>
      </c>
      <c r="H54" s="7">
        <f t="shared" si="86"/>
        <v>0.55400000000000005</v>
      </c>
      <c r="I54" s="7">
        <f t="shared" si="112"/>
        <v>0.63316666666666677</v>
      </c>
      <c r="J54" s="7">
        <f t="shared" si="113"/>
        <v>0.46738888888888891</v>
      </c>
      <c r="K54" s="7">
        <f t="shared" si="10"/>
        <v>-0.12503290339563045</v>
      </c>
      <c r="L54" s="43">
        <f t="shared" si="11"/>
        <v>0.35468917152026647</v>
      </c>
      <c r="M54" s="7">
        <f t="shared" si="114"/>
        <v>0.18530845120646622</v>
      </c>
      <c r="N54" s="8"/>
      <c r="O54" s="58">
        <f t="shared" si="14"/>
        <v>-0.67274781214821833</v>
      </c>
      <c r="P54" s="14">
        <f t="shared" ref="P54" si="124">P53</f>
        <v>1.7050000000000001</v>
      </c>
      <c r="Q54" s="14">
        <f t="shared" si="0"/>
        <v>0.1972766454197557</v>
      </c>
      <c r="R54" s="14">
        <f t="shared" si="5"/>
        <v>-1.6</v>
      </c>
      <c r="S54"/>
      <c r="T54"/>
      <c r="U54" s="3"/>
      <c r="W54" s="7">
        <f t="shared" ref="W54:X54" si="125">W53+4.64017486008615</f>
        <v>-223.5523852055621</v>
      </c>
      <c r="X54" s="7">
        <f t="shared" si="125"/>
        <v>-221.23229777551904</v>
      </c>
      <c r="Y54" s="7">
        <f t="shared" si="91"/>
        <v>8.4000000000000005E-2</v>
      </c>
      <c r="Z54" s="7">
        <f t="shared" si="96"/>
        <v>7.0109523809523816E-2</v>
      </c>
      <c r="AA54" s="7">
        <f t="shared" si="97"/>
        <v>4.749134476634477E-2</v>
      </c>
      <c r="AB54" s="7">
        <f t="shared" si="98"/>
        <v>0.47625897212343515</v>
      </c>
      <c r="AC54" s="43">
        <f t="shared" si="99"/>
        <v>0.76874334498793706</v>
      </c>
      <c r="AD54" s="8"/>
      <c r="AE54" s="14">
        <f t="shared" si="100"/>
        <v>0.7709084675176292</v>
      </c>
      <c r="AF54" s="14">
        <f t="shared" si="7"/>
        <v>13.87</v>
      </c>
      <c r="AG54" s="19"/>
      <c r="AH54" s="21"/>
      <c r="AI54" s="3"/>
    </row>
    <row r="55" spans="1:53">
      <c r="A55" s="47">
        <v>35261</v>
      </c>
      <c r="B55" s="48">
        <f t="shared" si="1"/>
        <v>-35.261000000000003</v>
      </c>
      <c r="C55" s="48">
        <v>0.113</v>
      </c>
      <c r="F55" s="7">
        <f t="shared" ref="F55:G55" si="126">F54+1.54672495336205</f>
        <v>-262.2205090394919</v>
      </c>
      <c r="G55" s="7">
        <f t="shared" si="126"/>
        <v>-261.44714656281087</v>
      </c>
      <c r="H55" s="7">
        <f t="shared" si="86"/>
        <v>0.55449999999999999</v>
      </c>
      <c r="I55" s="7">
        <f t="shared" si="112"/>
        <v>0.64483333333333337</v>
      </c>
      <c r="J55" s="7">
        <f t="shared" si="113"/>
        <v>0.46383333333333343</v>
      </c>
      <c r="K55" s="7">
        <f t="shared" si="10"/>
        <v>-0.14008787800465239</v>
      </c>
      <c r="L55" s="43">
        <f t="shared" si="11"/>
        <v>0.39022637441609742</v>
      </c>
      <c r="M55" s="7">
        <f t="shared" si="114"/>
        <v>0.19547251167804491</v>
      </c>
      <c r="N55" s="8"/>
      <c r="O55" s="58">
        <f t="shared" si="14"/>
        <v>-0.3043739272717354</v>
      </c>
      <c r="P55" s="14">
        <f t="shared" ref="P55" si="127">P54</f>
        <v>1.7050000000000001</v>
      </c>
      <c r="Q55" s="14">
        <f t="shared" si="0"/>
        <v>-0.47903277913942538</v>
      </c>
      <c r="R55" s="14">
        <f t="shared" si="5"/>
        <v>-1.6</v>
      </c>
      <c r="S55"/>
      <c r="T55"/>
      <c r="U55" s="3"/>
      <c r="W55" s="7">
        <f t="shared" ref="W55:X55" si="128">W54+4.64017486008615</f>
        <v>-218.91221034547596</v>
      </c>
      <c r="X55" s="7">
        <f t="shared" si="128"/>
        <v>-216.5921229154329</v>
      </c>
      <c r="Y55" s="7">
        <f t="shared" si="91"/>
        <v>3.3900000000000007E-2</v>
      </c>
      <c r="Z55" s="7">
        <f t="shared" si="96"/>
        <v>4.7966666666666664E-2</v>
      </c>
      <c r="AA55" s="7">
        <f t="shared" si="97"/>
        <v>5.2408516483516486E-2</v>
      </c>
      <c r="AB55" s="7">
        <f t="shared" si="98"/>
        <v>-8.4754351294161756E-2</v>
      </c>
      <c r="AC55" s="43">
        <f t="shared" si="99"/>
        <v>-0.35315856516064092</v>
      </c>
      <c r="AD55" s="8"/>
      <c r="AE55" s="14">
        <f t="shared" si="100"/>
        <v>0.18112918729014571</v>
      </c>
      <c r="AF55" s="14">
        <f t="shared" si="7"/>
        <v>13.87</v>
      </c>
      <c r="AG55" s="19"/>
      <c r="AH55" s="21"/>
      <c r="AI55" s="3"/>
    </row>
    <row r="56" spans="1:53">
      <c r="A56" s="47">
        <v>37066</v>
      </c>
      <c r="B56" s="48">
        <f t="shared" si="1"/>
        <v>-37.066000000000003</v>
      </c>
      <c r="C56" s="48">
        <v>0.49</v>
      </c>
      <c r="F56" s="7">
        <f t="shared" ref="F56:G56" si="129">F55+1.54672495336205</f>
        <v>-260.67378408612984</v>
      </c>
      <c r="G56" s="7">
        <f t="shared" si="129"/>
        <v>-259.90042160944881</v>
      </c>
      <c r="H56" s="7">
        <f t="shared" si="86"/>
        <v>0.82600000000000007</v>
      </c>
      <c r="I56" s="7">
        <f t="shared" si="112"/>
        <v>0.60650000000000004</v>
      </c>
      <c r="J56" s="7">
        <f t="shared" si="113"/>
        <v>0.46655555555555556</v>
      </c>
      <c r="K56" s="7">
        <f t="shared" si="10"/>
        <v>0.36191261335531744</v>
      </c>
      <c r="L56" s="43">
        <f t="shared" si="11"/>
        <v>0.29995236961181249</v>
      </c>
      <c r="M56" s="7">
        <f t="shared" si="114"/>
        <v>0.77042152893546101</v>
      </c>
      <c r="N56" s="8"/>
      <c r="O56" s="58">
        <f t="shared" si="14"/>
        <v>0.97712173941990577</v>
      </c>
      <c r="P56" s="14">
        <f t="shared" ref="P56" si="130">P55</f>
        <v>1.7050000000000001</v>
      </c>
      <c r="Q56" s="14">
        <f t="shared" si="0"/>
        <v>-0.93119744248295644</v>
      </c>
      <c r="R56" s="14">
        <f t="shared" si="5"/>
        <v>-1.6</v>
      </c>
      <c r="S56"/>
      <c r="T56"/>
      <c r="U56" s="3"/>
      <c r="W56" s="7">
        <f t="shared" ref="W56:X56" si="131">W55+4.64017486008615</f>
        <v>-214.27203548538981</v>
      </c>
      <c r="X56" s="7">
        <f t="shared" si="131"/>
        <v>-211.95194805534675</v>
      </c>
      <c r="Y56" s="7">
        <f t="shared" si="91"/>
        <v>2.5999999999999999E-2</v>
      </c>
      <c r="Z56" s="7">
        <f t="shared" si="96"/>
        <v>2.9941025641025649E-2</v>
      </c>
      <c r="AA56" s="7">
        <f t="shared" si="97"/>
        <v>5.7589072039072028E-2</v>
      </c>
      <c r="AB56" s="7">
        <f t="shared" si="98"/>
        <v>-0.48009188929608404</v>
      </c>
      <c r="AC56" s="43">
        <f t="shared" si="99"/>
        <v>-0.54852545666372299</v>
      </c>
      <c r="AD56" s="8"/>
      <c r="AE56" s="14">
        <f t="shared" si="100"/>
        <v>-0.49340245269708438</v>
      </c>
      <c r="AF56" s="14">
        <f t="shared" si="7"/>
        <v>13.87</v>
      </c>
      <c r="AG56" s="19"/>
      <c r="AH56" s="21"/>
      <c r="AI56" s="3"/>
    </row>
    <row r="57" spans="1:53">
      <c r="A57" s="47">
        <v>37148</v>
      </c>
      <c r="B57" s="48">
        <f t="shared" si="1"/>
        <v>-37.148000000000003</v>
      </c>
      <c r="C57" s="48">
        <v>0.60299999999999998</v>
      </c>
      <c r="F57" s="7">
        <f t="shared" ref="F57:G57" si="132">F56+1.54672495336205</f>
        <v>-259.12705913276778</v>
      </c>
      <c r="G57" s="7">
        <f t="shared" si="132"/>
        <v>-258.35369665608675</v>
      </c>
      <c r="H57" s="7">
        <f t="shared" si="86"/>
        <v>0.439</v>
      </c>
      <c r="I57" s="7">
        <f t="shared" si="112"/>
        <v>0.49600000000000005</v>
      </c>
      <c r="J57" s="7">
        <f t="shared" si="113"/>
        <v>0.42766666666666675</v>
      </c>
      <c r="K57" s="7">
        <f t="shared" si="10"/>
        <v>-0.11491935483870974</v>
      </c>
      <c r="L57" s="43">
        <f t="shared" si="11"/>
        <v>0.15978176149649248</v>
      </c>
      <c r="M57" s="7">
        <f t="shared" si="114"/>
        <v>2.650038971161317E-2</v>
      </c>
      <c r="N57" s="8"/>
      <c r="O57" s="58">
        <f t="shared" si="14"/>
        <v>-0.67274781214824442</v>
      </c>
      <c r="P57" s="14">
        <f t="shared" ref="P57" si="133">P56</f>
        <v>1.7050000000000001</v>
      </c>
      <c r="Q57" s="14">
        <f t="shared" si="0"/>
        <v>-0.94764447338190438</v>
      </c>
      <c r="R57" s="14">
        <f t="shared" si="5"/>
        <v>-1.6</v>
      </c>
      <c r="S57"/>
      <c r="T57"/>
      <c r="U57" s="3"/>
      <c r="W57" s="7">
        <f t="shared" ref="W57:X57" si="134">W56+4.64017486008615</f>
        <v>-209.63186062530366</v>
      </c>
      <c r="X57" s="7">
        <f t="shared" si="134"/>
        <v>-207.3117731952606</v>
      </c>
      <c r="Y57" s="7">
        <f t="shared" si="91"/>
        <v>2.9923076923076934E-2</v>
      </c>
      <c r="Z57" s="7">
        <f t="shared" si="96"/>
        <v>2.6974358974358976E-2</v>
      </c>
      <c r="AA57" s="7">
        <f t="shared" si="97"/>
        <v>6.646407203907205E-2</v>
      </c>
      <c r="AB57" s="7">
        <f t="shared" si="98"/>
        <v>-0.59415127381148669</v>
      </c>
      <c r="AC57" s="43">
        <f t="shared" si="99"/>
        <v>-0.54978568111977644</v>
      </c>
      <c r="AD57" s="8"/>
      <c r="AE57" s="14">
        <f t="shared" si="100"/>
        <v>-0.93706560150989326</v>
      </c>
      <c r="AF57" s="14">
        <f t="shared" si="7"/>
        <v>13.87</v>
      </c>
      <c r="AG57" s="19"/>
      <c r="AH57" s="21"/>
      <c r="AI57" s="3"/>
    </row>
    <row r="58" spans="1:53">
      <c r="A58" s="47">
        <v>37313</v>
      </c>
      <c r="B58" s="48">
        <f t="shared" si="1"/>
        <v>-37.313000000000002</v>
      </c>
      <c r="C58" s="48">
        <v>0.29299999999999998</v>
      </c>
      <c r="F58" s="7">
        <f t="shared" ref="F58:G58" si="135">F57+1.54672495336205</f>
        <v>-257.58033417940572</v>
      </c>
      <c r="G58" s="7">
        <f t="shared" si="135"/>
        <v>-256.8069717027247</v>
      </c>
      <c r="H58" s="7">
        <f t="shared" si="86"/>
        <v>0.223</v>
      </c>
      <c r="I58" s="7">
        <f t="shared" si="112"/>
        <v>0.26600000000000001</v>
      </c>
      <c r="J58" s="7">
        <f t="shared" si="113"/>
        <v>0.35350000000000004</v>
      </c>
      <c r="K58" s="7">
        <f t="shared" si="10"/>
        <v>-0.16165413533834594</v>
      </c>
      <c r="L58" s="43">
        <f t="shared" si="11"/>
        <v>-0.24752475247524752</v>
      </c>
      <c r="M58" s="7">
        <f t="shared" si="114"/>
        <v>-0.36916548797736926</v>
      </c>
      <c r="N58" s="8"/>
      <c r="O58" s="58">
        <f t="shared" si="14"/>
        <v>-0.30437392727159351</v>
      </c>
      <c r="P58" s="14">
        <f t="shared" ref="P58" si="136">P57</f>
        <v>1.7050000000000001</v>
      </c>
      <c r="Q58" s="14">
        <f t="shared" si="0"/>
        <v>-0.52067812329027574</v>
      </c>
      <c r="R58" s="14">
        <f t="shared" si="5"/>
        <v>-1.6</v>
      </c>
      <c r="S58"/>
      <c r="T58"/>
      <c r="U58" s="3"/>
      <c r="W58" s="7">
        <f t="shared" ref="W58:X58" si="137">W57+4.64017486008615</f>
        <v>-204.99168576521751</v>
      </c>
      <c r="X58" s="7">
        <f t="shared" si="137"/>
        <v>-202.67159833517445</v>
      </c>
      <c r="Y58" s="7">
        <f t="shared" si="91"/>
        <v>2.4999999999999994E-2</v>
      </c>
      <c r="Z58" s="7">
        <f t="shared" si="96"/>
        <v>4.5574358974358985E-2</v>
      </c>
      <c r="AA58" s="7">
        <f t="shared" si="97"/>
        <v>0.11933311965811967</v>
      </c>
      <c r="AB58" s="7">
        <f t="shared" si="98"/>
        <v>-0.61809128006603653</v>
      </c>
      <c r="AC58" s="43">
        <f t="shared" si="99"/>
        <v>-0.79050241817507916</v>
      </c>
      <c r="AD58" s="8"/>
      <c r="AE58" s="14">
        <f t="shared" si="100"/>
        <v>-0.94226534105211124</v>
      </c>
      <c r="AF58" s="14">
        <f t="shared" si="7"/>
        <v>13.87</v>
      </c>
      <c r="AG58" s="19"/>
      <c r="AH58" s="21"/>
      <c r="AI58" s="3"/>
    </row>
    <row r="59" spans="1:53">
      <c r="A59" s="47">
        <v>39185</v>
      </c>
      <c r="B59" s="48">
        <f t="shared" si="1"/>
        <v>-39.185000000000002</v>
      </c>
      <c r="C59" s="48">
        <v>0.20300000000000001</v>
      </c>
      <c r="F59" s="7">
        <f t="shared" ref="F59:G59" si="138">F58+1.54672495336205</f>
        <v>-256.03360922604367</v>
      </c>
      <c r="G59" s="7">
        <f t="shared" si="138"/>
        <v>-255.26024674936264</v>
      </c>
      <c r="H59" s="7">
        <f t="shared" si="86"/>
        <v>0.13600000000000001</v>
      </c>
      <c r="I59" s="7">
        <f t="shared" si="112"/>
        <v>0.15883333333333333</v>
      </c>
      <c r="J59" s="7">
        <f t="shared" si="113"/>
        <v>0.30900000000000005</v>
      </c>
      <c r="K59" s="7">
        <f t="shared" si="10"/>
        <v>-0.14375655823714573</v>
      </c>
      <c r="L59" s="43">
        <f t="shared" si="11"/>
        <v>-0.48597626752966572</v>
      </c>
      <c r="M59" s="7">
        <f t="shared" si="114"/>
        <v>-0.55987055016181242</v>
      </c>
      <c r="N59" s="8"/>
      <c r="O59" s="58">
        <f t="shared" si="14"/>
        <v>0.97712173941988623</v>
      </c>
      <c r="P59" s="14">
        <f t="shared" ref="P59" si="139">P58</f>
        <v>1.7050000000000001</v>
      </c>
      <c r="Q59" s="14">
        <f t="shared" si="0"/>
        <v>0.14991930738165016</v>
      </c>
      <c r="R59" s="14">
        <f t="shared" si="5"/>
        <v>-1.6</v>
      </c>
      <c r="S59"/>
      <c r="T59"/>
      <c r="U59" s="3"/>
      <c r="W59" s="7">
        <f t="shared" ref="W59:X59" si="140">W58+4.64017486008615</f>
        <v>-200.35151090513136</v>
      </c>
      <c r="X59" s="7">
        <f t="shared" si="140"/>
        <v>-198.0314234750883</v>
      </c>
      <c r="Y59" s="7">
        <f t="shared" si="91"/>
        <v>8.1800000000000012E-2</v>
      </c>
      <c r="Z59" s="7">
        <f t="shared" si="96"/>
        <v>6.6808333333333345E-2</v>
      </c>
      <c r="AA59" s="7">
        <f t="shared" si="97"/>
        <v>0.13077756410256411</v>
      </c>
      <c r="AB59" s="7">
        <f t="shared" si="98"/>
        <v>-0.48914529956424335</v>
      </c>
      <c r="AC59" s="43">
        <f t="shared" si="99"/>
        <v>-0.37451044786361642</v>
      </c>
      <c r="AD59" s="8"/>
      <c r="AE59" s="14">
        <f t="shared" si="100"/>
        <v>-0.50656865540326346</v>
      </c>
      <c r="AF59" s="14">
        <f t="shared" si="7"/>
        <v>13.87</v>
      </c>
      <c r="AG59" s="19"/>
      <c r="AH59" s="21"/>
      <c r="AI59" s="3"/>
    </row>
    <row r="60" spans="1:53">
      <c r="A60" s="47">
        <v>39263</v>
      </c>
      <c r="B60" s="48">
        <f t="shared" si="1"/>
        <v>-39.262999999999998</v>
      </c>
      <c r="C60" s="48">
        <v>0.22</v>
      </c>
      <c r="F60" s="7">
        <f t="shared" ref="F60:G60" si="141">F59+1.54672495336205</f>
        <v>-254.48688427268161</v>
      </c>
      <c r="G60" s="7">
        <f t="shared" si="141"/>
        <v>-253.71352179600058</v>
      </c>
      <c r="H60" s="7">
        <f t="shared" si="86"/>
        <v>0.11749999999999999</v>
      </c>
      <c r="I60" s="7">
        <f t="shared" si="112"/>
        <v>0.15383333333333335</v>
      </c>
      <c r="J60" s="7">
        <f t="shared" si="113"/>
        <v>0.26930555555555558</v>
      </c>
      <c r="K60" s="7">
        <f t="shared" si="10"/>
        <v>-0.2361863488624053</v>
      </c>
      <c r="L60" s="43">
        <f t="shared" si="11"/>
        <v>-0.42877772047447138</v>
      </c>
      <c r="M60" s="7">
        <f t="shared" si="114"/>
        <v>-0.56369262506446627</v>
      </c>
      <c r="N60" s="8"/>
      <c r="O60" s="58">
        <f t="shared" si="14"/>
        <v>-0.67274781214831259</v>
      </c>
      <c r="P60" s="14">
        <f t="shared" ref="P60" si="142">P59</f>
        <v>1.7050000000000001</v>
      </c>
      <c r="Q60" s="14">
        <f t="shared" si="0"/>
        <v>0.75036782796219137</v>
      </c>
      <c r="R60" s="14">
        <f t="shared" si="5"/>
        <v>-1.6</v>
      </c>
      <c r="S60"/>
      <c r="T60"/>
      <c r="U60" s="3"/>
      <c r="W60" s="7">
        <f t="shared" ref="W60:X60" si="143">W59+4.64017486008615</f>
        <v>-195.71133604504521</v>
      </c>
      <c r="X60" s="7">
        <f t="shared" si="143"/>
        <v>-193.39124861500216</v>
      </c>
      <c r="Y60" s="7">
        <f t="shared" si="91"/>
        <v>9.3625E-2</v>
      </c>
      <c r="Z60" s="7">
        <f t="shared" si="96"/>
        <v>0.10230833333333333</v>
      </c>
      <c r="AA60" s="7">
        <f t="shared" si="97"/>
        <v>0.14689978632478634</v>
      </c>
      <c r="AB60" s="7">
        <f t="shared" si="98"/>
        <v>-0.30355015556567289</v>
      </c>
      <c r="AC60" s="43">
        <f t="shared" si="99"/>
        <v>-0.36266074755887723</v>
      </c>
      <c r="AD60" s="8"/>
      <c r="AE60" s="14">
        <f t="shared" si="100"/>
        <v>0.16615713399226936</v>
      </c>
      <c r="AF60" s="14">
        <f t="shared" si="7"/>
        <v>13.87</v>
      </c>
      <c r="AG60" s="19"/>
      <c r="AH60" s="21"/>
      <c r="AI60" s="3"/>
    </row>
    <row r="61" spans="1:53">
      <c r="A61" s="47">
        <v>41191</v>
      </c>
      <c r="B61" s="48">
        <f t="shared" si="1"/>
        <v>-41.191000000000003</v>
      </c>
      <c r="C61" s="48">
        <v>0.188</v>
      </c>
      <c r="F61" s="7">
        <f t="shared" ref="F61:G61" si="144">F60+1.54672495336205</f>
        <v>-252.94015931931955</v>
      </c>
      <c r="G61" s="7">
        <f t="shared" si="144"/>
        <v>-252.16679684263852</v>
      </c>
      <c r="H61" s="7">
        <f t="shared" si="86"/>
        <v>0.20799999999999999</v>
      </c>
      <c r="I61" s="7">
        <f t="shared" si="112"/>
        <v>0.14966666666666667</v>
      </c>
      <c r="J61" s="7">
        <f t="shared" si="113"/>
        <v>0.20430555555555552</v>
      </c>
      <c r="K61" s="7">
        <f t="shared" si="10"/>
        <v>0.38975501113585742</v>
      </c>
      <c r="L61" s="43">
        <f t="shared" si="11"/>
        <v>-0.2674371176070699</v>
      </c>
      <c r="M61" s="7">
        <f t="shared" si="114"/>
        <v>1.8082936777702452E-2</v>
      </c>
      <c r="N61" s="8"/>
      <c r="O61" s="58">
        <f t="shared" si="14"/>
        <v>-0.30437392727155993</v>
      </c>
      <c r="P61" s="14">
        <f t="shared" ref="P61" si="145">P60</f>
        <v>1.7050000000000001</v>
      </c>
      <c r="Q61" s="14">
        <f t="shared" si="0"/>
        <v>0.99971090242972493</v>
      </c>
      <c r="R61" s="14">
        <f t="shared" si="5"/>
        <v>-1.6</v>
      </c>
      <c r="S61"/>
      <c r="T61"/>
      <c r="U61" s="3"/>
      <c r="W61" s="7">
        <f t="shared" ref="W61:X61" si="146">W60+4.64017486008615</f>
        <v>-191.07116118495907</v>
      </c>
      <c r="X61" s="7">
        <f t="shared" si="146"/>
        <v>-188.75107375491601</v>
      </c>
      <c r="Y61" s="7">
        <f t="shared" si="91"/>
        <v>0.13150000000000001</v>
      </c>
      <c r="Z61" s="7">
        <f t="shared" si="96"/>
        <v>0.26445833333333335</v>
      </c>
      <c r="AA61" s="7">
        <f t="shared" si="97"/>
        <v>0.16554423076923078</v>
      </c>
      <c r="AB61" s="7">
        <f t="shared" si="98"/>
        <v>0.59750860603526057</v>
      </c>
      <c r="AC61" s="43">
        <f t="shared" si="99"/>
        <v>-0.20565036069839571</v>
      </c>
      <c r="AD61" s="8"/>
      <c r="AE61" s="14">
        <f t="shared" si="100"/>
        <v>0.76113615376196964</v>
      </c>
      <c r="AF61" s="14">
        <f t="shared" si="7"/>
        <v>13.87</v>
      </c>
      <c r="AG61" s="19"/>
      <c r="AH61" s="21"/>
      <c r="AI61" s="3"/>
    </row>
    <row r="62" spans="1:53">
      <c r="A62" s="47">
        <v>41268</v>
      </c>
      <c r="B62" s="48">
        <f t="shared" si="1"/>
        <v>-41.268000000000001</v>
      </c>
      <c r="C62" s="48">
        <v>0.21</v>
      </c>
      <c r="F62" s="7">
        <f t="shared" ref="F62:G62" si="147">F61+1.54672495336205</f>
        <v>-251.39343436595749</v>
      </c>
      <c r="G62" s="7">
        <f t="shared" si="147"/>
        <v>-250.62007188927646</v>
      </c>
      <c r="H62" s="7">
        <f t="shared" si="86"/>
        <v>0.1235</v>
      </c>
      <c r="I62" s="7">
        <f t="shared" si="112"/>
        <v>0.16166666666666665</v>
      </c>
      <c r="J62" s="7">
        <f t="shared" si="113"/>
        <v>0.16661111111111113</v>
      </c>
      <c r="K62" s="7">
        <f t="shared" si="10"/>
        <v>-0.23608247422680406</v>
      </c>
      <c r="L62" s="43">
        <f t="shared" si="11"/>
        <v>-2.9676558852951174E-2</v>
      </c>
      <c r="M62" s="7">
        <f t="shared" si="114"/>
        <v>-0.25875291763921315</v>
      </c>
      <c r="N62" s="8"/>
      <c r="O62" s="58">
        <f t="shared" si="14"/>
        <v>0.97712173941989078</v>
      </c>
      <c r="P62" s="14">
        <f t="shared" ref="P62" si="148">P61</f>
        <v>1.7050000000000001</v>
      </c>
      <c r="Q62" s="14">
        <f t="shared" si="0"/>
        <v>0.78127813510129951</v>
      </c>
      <c r="R62" s="14">
        <f t="shared" si="5"/>
        <v>-1.6</v>
      </c>
      <c r="S62"/>
      <c r="T62"/>
      <c r="U62" s="3"/>
      <c r="W62" s="7">
        <f t="shared" ref="W62:X62" si="149">W61+4.64017486008615</f>
        <v>-186.43098632487292</v>
      </c>
      <c r="X62" s="7">
        <f t="shared" si="149"/>
        <v>-184.11089889482986</v>
      </c>
      <c r="Y62" s="7">
        <f t="shared" si="91"/>
        <v>0.56825000000000003</v>
      </c>
      <c r="Z62" s="7">
        <f t="shared" si="96"/>
        <v>0.29558333333333336</v>
      </c>
      <c r="AA62" s="7">
        <f t="shared" si="97"/>
        <v>0.19325648148148147</v>
      </c>
      <c r="AB62" s="7">
        <f t="shared" si="98"/>
        <v>0.52948729619532697</v>
      </c>
      <c r="AC62" s="43">
        <f t="shared" si="99"/>
        <v>1.9403929723022086</v>
      </c>
      <c r="AD62" s="8"/>
      <c r="AE62" s="14">
        <f t="shared" si="100"/>
        <v>0.99997110810034573</v>
      </c>
      <c r="AF62" s="14">
        <f t="shared" si="7"/>
        <v>13.87</v>
      </c>
      <c r="AG62" s="19"/>
      <c r="AH62" s="21"/>
      <c r="AI62" s="3"/>
    </row>
    <row r="63" spans="1:53">
      <c r="A63" s="47">
        <v>43073</v>
      </c>
      <c r="B63" s="48">
        <f t="shared" si="1"/>
        <v>-43.073</v>
      </c>
      <c r="C63" s="48">
        <v>0.23799999999999999</v>
      </c>
      <c r="F63" s="7">
        <f t="shared" ref="F63:G63" si="150">F62+1.54672495336205</f>
        <v>-249.84670941259543</v>
      </c>
      <c r="G63" s="7">
        <f t="shared" si="150"/>
        <v>-249.0733469359144</v>
      </c>
      <c r="H63" s="7">
        <f t="shared" si="86"/>
        <v>0.1535</v>
      </c>
      <c r="I63" s="7">
        <f t="shared" si="112"/>
        <v>0.15808333333333333</v>
      </c>
      <c r="J63" s="7">
        <f t="shared" si="113"/>
        <v>0.14720370370370367</v>
      </c>
      <c r="K63" s="7">
        <f t="shared" si="10"/>
        <v>-2.8993147074327874E-2</v>
      </c>
      <c r="L63" s="43">
        <f t="shared" si="11"/>
        <v>7.3908667756950708E-2</v>
      </c>
      <c r="M63" s="7">
        <f t="shared" si="114"/>
        <v>4.2772675808278038E-2</v>
      </c>
      <c r="N63" s="8"/>
      <c r="O63" s="58">
        <f t="shared" si="14"/>
        <v>-0.6727478121482966</v>
      </c>
      <c r="P63" s="14">
        <f t="shared" ref="P63" si="151">P62</f>
        <v>1.7050000000000001</v>
      </c>
      <c r="Q63" s="14">
        <f t="shared" si="0"/>
        <v>0.19727664541969323</v>
      </c>
      <c r="R63" s="14">
        <f t="shared" si="5"/>
        <v>-1.6</v>
      </c>
      <c r="S63"/>
      <c r="T63"/>
      <c r="U63" s="3"/>
      <c r="W63" s="7">
        <f t="shared" ref="W63:X63" si="152">W62+4.64017486008615</f>
        <v>-181.79081146478677</v>
      </c>
      <c r="X63" s="7">
        <f t="shared" si="152"/>
        <v>-179.47072403474371</v>
      </c>
      <c r="Y63" s="7">
        <f t="shared" si="91"/>
        <v>0.18700000000000003</v>
      </c>
      <c r="Z63" s="7">
        <f t="shared" si="96"/>
        <v>0.31141666666666667</v>
      </c>
      <c r="AA63" s="7">
        <f t="shared" si="97"/>
        <v>0.22956759259259257</v>
      </c>
      <c r="AB63" s="7">
        <f t="shared" si="98"/>
        <v>0.35653583831115676</v>
      </c>
      <c r="AC63" s="43">
        <f t="shared" si="99"/>
        <v>-0.18542509468283752</v>
      </c>
      <c r="AD63" s="8"/>
      <c r="AE63" s="14">
        <f t="shared" si="100"/>
        <v>0.77090846751762487</v>
      </c>
      <c r="AF63" s="14">
        <f t="shared" si="7"/>
        <v>13.87</v>
      </c>
      <c r="AG63" s="19"/>
      <c r="AH63" s="21"/>
      <c r="AI63" s="3"/>
    </row>
    <row r="64" spans="1:53">
      <c r="A64" s="47">
        <v>43150</v>
      </c>
      <c r="B64" s="48">
        <f t="shared" si="1"/>
        <v>-43.15</v>
      </c>
      <c r="C64" s="48">
        <v>0.185</v>
      </c>
      <c r="E64" s="47" t="s">
        <v>92</v>
      </c>
      <c r="F64" s="7">
        <f t="shared" ref="F64:G64" si="153">F63+1.54672495336205</f>
        <v>-248.29998445923337</v>
      </c>
      <c r="G64" s="7">
        <f t="shared" si="153"/>
        <v>-247.52662198255234</v>
      </c>
      <c r="H64" s="7">
        <f>(H63+H65)/2</f>
        <v>0.19724999999999998</v>
      </c>
      <c r="I64" s="7">
        <f t="shared" si="112"/>
        <v>0.19725000000000001</v>
      </c>
      <c r="J64" s="7">
        <f t="shared" si="113"/>
        <v>0.13681481481481483</v>
      </c>
      <c r="K64" s="7">
        <f t="shared" si="10"/>
        <v>0</v>
      </c>
      <c r="L64" s="43">
        <f t="shared" si="11"/>
        <v>0.44172983216025985</v>
      </c>
      <c r="M64" s="7">
        <f t="shared" si="114"/>
        <v>0.44172983216025963</v>
      </c>
      <c r="N64" s="8"/>
      <c r="O64" s="58">
        <f t="shared" si="14"/>
        <v>-0.30437392727158047</v>
      </c>
      <c r="P64" s="14">
        <f t="shared" ref="P64" si="154">P63</f>
        <v>1.7050000000000001</v>
      </c>
      <c r="Q64" s="14">
        <f t="shared" si="0"/>
        <v>-0.47903277913949377</v>
      </c>
      <c r="R64" s="14">
        <f t="shared" si="5"/>
        <v>-1.6</v>
      </c>
      <c r="S64"/>
      <c r="T64"/>
      <c r="U64" s="3"/>
      <c r="W64" s="7">
        <f t="shared" ref="W64:X64" si="155">W63+4.64017486008615</f>
        <v>-177.15063660470062</v>
      </c>
      <c r="X64" s="7">
        <f t="shared" si="155"/>
        <v>-174.83054917465756</v>
      </c>
      <c r="Y64" s="7">
        <f t="shared" si="91"/>
        <v>0.17899999999999999</v>
      </c>
      <c r="Z64" s="7">
        <f t="shared" si="96"/>
        <v>0.18659999999999999</v>
      </c>
      <c r="AA64" s="7">
        <f t="shared" si="97"/>
        <v>0.31150092592592593</v>
      </c>
      <c r="AB64" s="7">
        <f t="shared" si="98"/>
        <v>-0.40096486247885843</v>
      </c>
      <c r="AC64" s="43">
        <f t="shared" si="99"/>
        <v>-0.42536286379268839</v>
      </c>
      <c r="AD64" s="8"/>
      <c r="AE64" s="14">
        <f t="shared" si="100"/>
        <v>0.18112918729013897</v>
      </c>
      <c r="AF64" s="14">
        <f t="shared" si="7"/>
        <v>13.87</v>
      </c>
      <c r="AG64" s="19"/>
      <c r="AH64" s="21"/>
      <c r="AI64" s="3"/>
    </row>
    <row r="65" spans="1:35">
      <c r="A65" s="47">
        <v>45055</v>
      </c>
      <c r="B65" s="48">
        <f t="shared" si="1"/>
        <v>-45.055</v>
      </c>
      <c r="C65" s="48">
        <v>0.19</v>
      </c>
      <c r="F65" s="7">
        <f t="shared" ref="F65:G65" si="156">F64+1.54672495336205</f>
        <v>-246.75325950587131</v>
      </c>
      <c r="G65" s="7">
        <f t="shared" si="156"/>
        <v>-245.97989702919028</v>
      </c>
      <c r="H65" s="7">
        <f t="shared" ref="H65:H107" si="157">AVERAGEIFS(DustConcentration,KyrBP2,"&gt;"&amp;F65,KyrBP2,"&lt;="&amp;F66)</f>
        <v>0.24099999999999999</v>
      </c>
      <c r="I65" s="7">
        <f t="shared" si="112"/>
        <v>0.17933333333333334</v>
      </c>
      <c r="J65" s="7">
        <f t="shared" si="113"/>
        <v>0.12575925925925927</v>
      </c>
      <c r="K65" s="7">
        <f t="shared" si="10"/>
        <v>0.34386617100371741</v>
      </c>
      <c r="L65" s="43">
        <f t="shared" si="11"/>
        <v>0.42600500662641738</v>
      </c>
      <c r="M65" s="7">
        <f t="shared" si="114"/>
        <v>0.91635988808717395</v>
      </c>
      <c r="N65" s="8"/>
      <c r="O65" s="58">
        <f t="shared" si="14"/>
        <v>0.97712173941988323</v>
      </c>
      <c r="P65" s="14">
        <f t="shared" ref="P65" si="158">P64</f>
        <v>1.7050000000000001</v>
      </c>
      <c r="Q65" s="14">
        <f t="shared" si="0"/>
        <v>-0.93119744248297964</v>
      </c>
      <c r="R65" s="14">
        <f t="shared" si="5"/>
        <v>-1.6</v>
      </c>
      <c r="S65"/>
      <c r="T65"/>
      <c r="U65" s="3"/>
      <c r="W65" s="7">
        <f t="shared" ref="W65:X65" si="159">W64+4.64017486008615</f>
        <v>-172.51046174461447</v>
      </c>
      <c r="X65" s="7">
        <f t="shared" si="159"/>
        <v>-170.19037431457141</v>
      </c>
      <c r="Y65" s="7">
        <f t="shared" si="91"/>
        <v>0.19379999999999997</v>
      </c>
      <c r="Z65" s="7">
        <f t="shared" si="96"/>
        <v>0.21737777777777775</v>
      </c>
      <c r="AA65" s="7">
        <f t="shared" si="97"/>
        <v>0.34966957671957677</v>
      </c>
      <c r="AB65" s="7">
        <f t="shared" si="98"/>
        <v>-0.37833374062134262</v>
      </c>
      <c r="AC65" s="43">
        <f t="shared" si="99"/>
        <v>-0.44576247719880691</v>
      </c>
      <c r="AD65" s="8"/>
      <c r="AE65" s="14">
        <f t="shared" si="100"/>
        <v>-0.49340245269708721</v>
      </c>
      <c r="AF65" s="14">
        <f t="shared" si="7"/>
        <v>13.87</v>
      </c>
      <c r="AG65" s="19"/>
      <c r="AH65" s="21"/>
      <c r="AI65" s="3"/>
    </row>
    <row r="66" spans="1:35">
      <c r="A66" s="47">
        <v>45139</v>
      </c>
      <c r="B66" s="48">
        <f t="shared" si="1"/>
        <v>-45.139000000000003</v>
      </c>
      <c r="C66" s="48">
        <v>0.46800000000000003</v>
      </c>
      <c r="F66" s="7">
        <f t="shared" ref="F66:G66" si="160">F65+1.54672495336205</f>
        <v>-245.20653455250925</v>
      </c>
      <c r="G66" s="7">
        <f t="shared" si="160"/>
        <v>-244.43317207582822</v>
      </c>
      <c r="H66" s="7">
        <f t="shared" si="157"/>
        <v>9.9750000000000005E-2</v>
      </c>
      <c r="I66" s="7">
        <f t="shared" si="112"/>
        <v>0.12969444444444445</v>
      </c>
      <c r="J66" s="7">
        <f t="shared" si="113"/>
        <v>0.10789814814814815</v>
      </c>
      <c r="K66" s="7">
        <f t="shared" si="10"/>
        <v>-0.23088455772113936</v>
      </c>
      <c r="L66" s="43">
        <f t="shared" si="11"/>
        <v>0.20200806659229387</v>
      </c>
      <c r="M66" s="7">
        <f t="shared" si="114"/>
        <v>-7.5517034240109804E-2</v>
      </c>
      <c r="N66" s="8"/>
      <c r="O66" s="58">
        <f t="shared" si="14"/>
        <v>-0.67274781214836477</v>
      </c>
      <c r="P66" s="14">
        <f t="shared" ref="P66" si="161">P65</f>
        <v>1.7050000000000001</v>
      </c>
      <c r="Q66" s="14">
        <f t="shared" ref="Q66:Q129" si="162" xml:space="preserve"> SIN((2*PI()*(G66+R66)/13.9205245802584) + 2.989911921)</f>
        <v>-0.94764447338187952</v>
      </c>
      <c r="R66" s="14">
        <f t="shared" si="5"/>
        <v>-1.6</v>
      </c>
      <c r="S66"/>
      <c r="T66"/>
      <c r="U66" s="3"/>
      <c r="W66" s="7">
        <f t="shared" ref="W66:X66" si="163">W65+4.64017486008615</f>
        <v>-167.87028688452833</v>
      </c>
      <c r="X66" s="7">
        <f t="shared" si="163"/>
        <v>-165.55019945448527</v>
      </c>
      <c r="Y66" s="7">
        <f t="shared" si="91"/>
        <v>0.27933333333333332</v>
      </c>
      <c r="Z66" s="7">
        <f t="shared" si="96"/>
        <v>0.27497777777777777</v>
      </c>
      <c r="AA66" s="7">
        <f t="shared" si="97"/>
        <v>0.40272513227513224</v>
      </c>
      <c r="AB66" s="7">
        <f t="shared" si="98"/>
        <v>-0.31720730657077667</v>
      </c>
      <c r="AC66" s="43">
        <f t="shared" si="99"/>
        <v>-0.30639209985410243</v>
      </c>
      <c r="AD66" s="8"/>
      <c r="AE66" s="14">
        <f t="shared" si="100"/>
        <v>-0.93706560150989571</v>
      </c>
      <c r="AF66" s="14">
        <f t="shared" si="7"/>
        <v>13.87</v>
      </c>
      <c r="AG66" s="19"/>
      <c r="AH66" s="21"/>
      <c r="AI66" s="3"/>
    </row>
    <row r="67" spans="1:35">
      <c r="A67" s="47">
        <v>45225</v>
      </c>
      <c r="B67" s="48">
        <f t="shared" ref="B67:B130" si="164">-A67/1000</f>
        <v>-45.225000000000001</v>
      </c>
      <c r="C67" s="48">
        <v>0.375</v>
      </c>
      <c r="F67" s="7">
        <f t="shared" ref="F67:G67" si="165">F66+1.54672495336205</f>
        <v>-243.6598095991472</v>
      </c>
      <c r="G67" s="7">
        <f t="shared" si="165"/>
        <v>-242.88644712246617</v>
      </c>
      <c r="H67" s="7">
        <f t="shared" si="157"/>
        <v>4.8333333333333332E-2</v>
      </c>
      <c r="I67" s="7">
        <f t="shared" si="112"/>
        <v>6.352777777777778E-2</v>
      </c>
      <c r="J67" s="7">
        <f t="shared" si="113"/>
        <v>9.9231481481481476E-2</v>
      </c>
      <c r="K67" s="7">
        <f t="shared" si="10"/>
        <v>-0.23917796239615219</v>
      </c>
      <c r="L67" s="43">
        <f t="shared" si="11"/>
        <v>-0.3598021834468601</v>
      </c>
      <c r="M67" s="7">
        <f t="shared" si="114"/>
        <v>-0.51292339274050569</v>
      </c>
      <c r="N67" s="8"/>
      <c r="O67" s="58">
        <f t="shared" si="14"/>
        <v>-0.30437392727149271</v>
      </c>
      <c r="P67" s="14">
        <f t="shared" ref="P67" si="166">P66</f>
        <v>1.7050000000000001</v>
      </c>
      <c r="Q67" s="14">
        <f t="shared" si="162"/>
        <v>-0.52067812329020924</v>
      </c>
      <c r="R67" s="14">
        <f t="shared" si="5"/>
        <v>-1.6</v>
      </c>
      <c r="S67"/>
      <c r="T67"/>
      <c r="U67" s="3"/>
      <c r="W67" s="7">
        <f t="shared" ref="W67:X67" si="167">W66+4.64017486008615</f>
        <v>-163.23011202444218</v>
      </c>
      <c r="X67" s="7">
        <f t="shared" si="167"/>
        <v>-160.91002459439912</v>
      </c>
      <c r="Y67" s="7">
        <f t="shared" si="91"/>
        <v>0.3518</v>
      </c>
      <c r="Z67" s="7">
        <f t="shared" si="96"/>
        <v>0.48344444444444451</v>
      </c>
      <c r="AA67" s="7">
        <f t="shared" si="97"/>
        <v>0.40241031746031747</v>
      </c>
      <c r="AB67" s="7">
        <f t="shared" si="98"/>
        <v>0.20137189199210326</v>
      </c>
      <c r="AC67" s="43">
        <f t="shared" si="99"/>
        <v>-0.12576794198451002</v>
      </c>
      <c r="AD67" s="8"/>
      <c r="AE67" s="14">
        <f t="shared" si="100"/>
        <v>-0.94226534105211013</v>
      </c>
      <c r="AF67" s="14">
        <f t="shared" si="7"/>
        <v>13.87</v>
      </c>
      <c r="AG67" s="19"/>
      <c r="AH67" s="21"/>
      <c r="AI67" s="3"/>
    </row>
    <row r="68" spans="1:35">
      <c r="A68" s="47">
        <v>47295</v>
      </c>
      <c r="B68" s="48">
        <f t="shared" si="164"/>
        <v>-47.295000000000002</v>
      </c>
      <c r="C68" s="48">
        <v>0.28000000000000003</v>
      </c>
      <c r="F68" s="7">
        <f t="shared" ref="F68:G68" si="168">F67+1.54672495336205</f>
        <v>-242.11308464578514</v>
      </c>
      <c r="G68" s="7">
        <f t="shared" si="168"/>
        <v>-241.33972216910411</v>
      </c>
      <c r="H68" s="7">
        <f t="shared" si="157"/>
        <v>4.2500000000000003E-2</v>
      </c>
      <c r="I68" s="7">
        <f t="shared" si="112"/>
        <v>3.6277777777777777E-2</v>
      </c>
      <c r="J68" s="7">
        <f t="shared" si="113"/>
        <v>8.9620370370370378E-2</v>
      </c>
      <c r="K68" s="7">
        <f t="shared" si="10"/>
        <v>0.17151607963246573</v>
      </c>
      <c r="L68" s="43">
        <f t="shared" si="11"/>
        <v>-0.59520611633433207</v>
      </c>
      <c r="M68" s="7">
        <f t="shared" si="114"/>
        <v>-0.52577745634879636</v>
      </c>
      <c r="N68" s="8"/>
      <c r="O68" s="58">
        <f t="shared" si="14"/>
        <v>0.97712173941986369</v>
      </c>
      <c r="P68" s="14">
        <f t="shared" ref="P68" si="169">P67</f>
        <v>1.7050000000000001</v>
      </c>
      <c r="Q68" s="14">
        <f t="shared" si="162"/>
        <v>0.14991930738171313</v>
      </c>
      <c r="R68" s="14">
        <f t="shared" ref="R68:R131" si="170">R67</f>
        <v>-1.6</v>
      </c>
      <c r="S68"/>
      <c r="T68"/>
      <c r="U68" s="3"/>
      <c r="W68" s="7">
        <f t="shared" ref="W68:X68" si="171">W67+4.64017486008615</f>
        <v>-158.58993716435603</v>
      </c>
      <c r="X68" s="7">
        <f t="shared" si="171"/>
        <v>-156.26984973431297</v>
      </c>
      <c r="Y68" s="7">
        <f t="shared" si="91"/>
        <v>0.81920000000000004</v>
      </c>
      <c r="Z68" s="7">
        <f t="shared" si="96"/>
        <v>0.536047619047619</v>
      </c>
      <c r="AA68" s="7">
        <f t="shared" si="97"/>
        <v>0.42290661375661376</v>
      </c>
      <c r="AB68" s="7">
        <f t="shared" si="98"/>
        <v>0.26753188909956083</v>
      </c>
      <c r="AC68" s="43">
        <f t="shared" si="99"/>
        <v>0.93707067554033663</v>
      </c>
      <c r="AD68" s="8"/>
      <c r="AE68" s="14">
        <f t="shared" si="100"/>
        <v>-0.50656865540325757</v>
      </c>
      <c r="AF68" s="14">
        <f t="shared" ref="AF68:AF114" si="172">AF67</f>
        <v>13.87</v>
      </c>
      <c r="AG68" s="19"/>
      <c r="AH68" s="21"/>
      <c r="AI68" s="3"/>
    </row>
    <row r="69" spans="1:35">
      <c r="A69" s="47">
        <v>49350</v>
      </c>
      <c r="B69" s="48">
        <f t="shared" si="164"/>
        <v>-49.35</v>
      </c>
      <c r="C69" s="48">
        <v>0.128</v>
      </c>
      <c r="F69" s="7">
        <f t="shared" ref="F69:G69" si="173">F68+1.54672495336205</f>
        <v>-240.56635969242308</v>
      </c>
      <c r="G69" s="7">
        <f t="shared" si="173"/>
        <v>-239.79299721574205</v>
      </c>
      <c r="H69" s="7">
        <f t="shared" si="157"/>
        <v>1.8000000000000002E-2</v>
      </c>
      <c r="I69" s="7">
        <f t="shared" si="112"/>
        <v>3.5916666666666673E-2</v>
      </c>
      <c r="J69" s="7">
        <f t="shared" si="113"/>
        <v>7.1898148148148142E-2</v>
      </c>
      <c r="K69" s="7">
        <f t="shared" si="10"/>
        <v>-0.49883990719257543</v>
      </c>
      <c r="L69" s="43">
        <f t="shared" si="11"/>
        <v>-0.50045074050225358</v>
      </c>
      <c r="M69" s="7">
        <f t="shared" si="114"/>
        <v>-0.74964584674822921</v>
      </c>
      <c r="N69" s="8"/>
      <c r="O69" s="58">
        <f t="shared" si="14"/>
        <v>-0.67274781214839086</v>
      </c>
      <c r="P69" s="14">
        <f t="shared" ref="P69" si="174">P68</f>
        <v>1.7050000000000001</v>
      </c>
      <c r="Q69" s="14">
        <f t="shared" si="162"/>
        <v>0.75036782796223345</v>
      </c>
      <c r="R69" s="14">
        <f t="shared" si="170"/>
        <v>-1.6</v>
      </c>
      <c r="S69"/>
      <c r="T69"/>
      <c r="U69" s="3"/>
      <c r="W69" s="7">
        <f t="shared" ref="W69:X69" si="175">W68+4.64017486008615</f>
        <v>-153.94976230426988</v>
      </c>
      <c r="X69" s="7">
        <f t="shared" si="175"/>
        <v>-151.62967487422682</v>
      </c>
      <c r="Y69" s="7">
        <f t="shared" si="91"/>
        <v>0.43714285714285717</v>
      </c>
      <c r="Z69" s="7">
        <f t="shared" si="96"/>
        <v>0.62178095238095243</v>
      </c>
      <c r="AA69" s="7">
        <f t="shared" si="97"/>
        <v>0.41286796641361861</v>
      </c>
      <c r="AB69" s="7">
        <f t="shared" si="98"/>
        <v>0.50600434754495094</v>
      </c>
      <c r="AC69" s="43">
        <f t="shared" si="99"/>
        <v>5.8795771781721351E-2</v>
      </c>
      <c r="AD69" s="8"/>
      <c r="AE69" s="14">
        <f t="shared" si="100"/>
        <v>0.16615713399227613</v>
      </c>
      <c r="AF69" s="14">
        <f t="shared" si="172"/>
        <v>13.87</v>
      </c>
      <c r="AG69" s="19"/>
      <c r="AH69" s="21"/>
      <c r="AI69" s="3"/>
    </row>
    <row r="70" spans="1:35">
      <c r="A70" s="47">
        <v>49430</v>
      </c>
      <c r="B70" s="48">
        <f t="shared" si="164"/>
        <v>-49.43</v>
      </c>
      <c r="C70" s="48">
        <v>0.20799999999999999</v>
      </c>
      <c r="F70" s="7">
        <f t="shared" ref="F70:G70" si="176">F69+1.54672495336205</f>
        <v>-239.01963473906102</v>
      </c>
      <c r="G70" s="7">
        <f t="shared" si="176"/>
        <v>-238.24627226237999</v>
      </c>
      <c r="H70" s="7">
        <f t="shared" si="157"/>
        <v>4.725E-2</v>
      </c>
      <c r="I70" s="7">
        <f t="shared" si="112"/>
        <v>3.6916666666666667E-2</v>
      </c>
      <c r="J70" s="7">
        <f t="shared" si="113"/>
        <v>4.9490740740740745E-2</v>
      </c>
      <c r="K70" s="7">
        <f t="shared" si="10"/>
        <v>0.27990970654627545</v>
      </c>
      <c r="L70" s="43">
        <f t="shared" si="11"/>
        <v>-0.2540692235734332</v>
      </c>
      <c r="M70" s="7">
        <f t="shared" si="114"/>
        <v>-4.5275958840037545E-2</v>
      </c>
      <c r="N70" s="8"/>
      <c r="O70" s="58">
        <f t="shared" si="14"/>
        <v>-0.30437392727151324</v>
      </c>
      <c r="P70" s="14">
        <f t="shared" ref="P70" si="177">P69</f>
        <v>1.7050000000000001</v>
      </c>
      <c r="Q70" s="14">
        <f t="shared" si="162"/>
        <v>0.99971090242972616</v>
      </c>
      <c r="R70" s="14">
        <f t="shared" si="170"/>
        <v>-1.6</v>
      </c>
      <c r="S70"/>
      <c r="T70"/>
      <c r="U70" s="3"/>
      <c r="W70" s="7">
        <f t="shared" ref="W70:X70" si="178">W69+4.64017486008615</f>
        <v>-149.30958744418373</v>
      </c>
      <c r="X70" s="7">
        <f t="shared" si="178"/>
        <v>-146.98950001414067</v>
      </c>
      <c r="Y70" s="7">
        <f t="shared" si="91"/>
        <v>0.6090000000000001</v>
      </c>
      <c r="Z70" s="7">
        <f t="shared" si="96"/>
        <v>0.53718650793650802</v>
      </c>
      <c r="AA70" s="7">
        <f t="shared" si="97"/>
        <v>0.39915870715435936</v>
      </c>
      <c r="AB70" s="7">
        <f t="shared" si="98"/>
        <v>0.34579679287509979</v>
      </c>
      <c r="AC70" s="43">
        <f t="shared" si="99"/>
        <v>0.52570891999730995</v>
      </c>
      <c r="AD70" s="8"/>
      <c r="AE70" s="14">
        <f t="shared" si="100"/>
        <v>0.76113615376197186</v>
      </c>
      <c r="AF70" s="14">
        <f t="shared" si="172"/>
        <v>13.87</v>
      </c>
      <c r="AG70" s="19"/>
      <c r="AH70" s="21"/>
      <c r="AI70" s="3"/>
    </row>
    <row r="71" spans="1:35">
      <c r="A71" s="47">
        <v>51306</v>
      </c>
      <c r="B71" s="48">
        <f t="shared" si="164"/>
        <v>-51.305999999999997</v>
      </c>
      <c r="C71" s="48">
        <v>7.2999999999999995E-2</v>
      </c>
      <c r="F71" s="7">
        <f t="shared" ref="F71:G71" si="179">F70+1.54672495336205</f>
        <v>-237.47290978569896</v>
      </c>
      <c r="G71" s="7">
        <f t="shared" si="179"/>
        <v>-236.69954730901793</v>
      </c>
      <c r="H71" s="7">
        <f t="shared" si="157"/>
        <v>4.5499999999999999E-2</v>
      </c>
      <c r="I71" s="7">
        <f t="shared" si="112"/>
        <v>5.3249999999999999E-2</v>
      </c>
      <c r="J71" s="7">
        <f t="shared" si="113"/>
        <v>4.5074074074074072E-2</v>
      </c>
      <c r="K71" s="7">
        <f t="shared" si="10"/>
        <v>-0.14553990610328638</v>
      </c>
      <c r="L71" s="43">
        <f t="shared" si="11"/>
        <v>0.1813886606409203</v>
      </c>
      <c r="M71" s="7">
        <f t="shared" si="114"/>
        <v>9.4494658997534842E-3</v>
      </c>
      <c r="N71" s="8"/>
      <c r="O71" s="58">
        <f t="shared" si="14"/>
        <v>0.97712173941986824</v>
      </c>
      <c r="P71" s="14">
        <f t="shared" ref="P71" si="180">P70</f>
        <v>1.7050000000000001</v>
      </c>
      <c r="Q71" s="14">
        <f t="shared" si="162"/>
        <v>0.78127813510126864</v>
      </c>
      <c r="R71" s="14">
        <f t="shared" si="170"/>
        <v>-1.6</v>
      </c>
      <c r="S71"/>
      <c r="T71"/>
      <c r="U71" s="3"/>
      <c r="W71" s="7">
        <f t="shared" ref="W71:X71" si="181">W70+4.64017486008615</f>
        <v>-144.66941258409759</v>
      </c>
      <c r="X71" s="7">
        <f t="shared" si="181"/>
        <v>-142.34932515405453</v>
      </c>
      <c r="Y71" s="7">
        <f t="shared" si="91"/>
        <v>0.56541666666666668</v>
      </c>
      <c r="Z71" s="7">
        <f t="shared" si="96"/>
        <v>0.51529444444444439</v>
      </c>
      <c r="AA71" s="7">
        <f t="shared" si="97"/>
        <v>0.37575803375368594</v>
      </c>
      <c r="AB71" s="7">
        <f t="shared" si="98"/>
        <v>0.37134644679939521</v>
      </c>
      <c r="AC71" s="43">
        <f t="shared" si="99"/>
        <v>0.50473606916227465</v>
      </c>
      <c r="AD71" s="8"/>
      <c r="AE71" s="14">
        <f t="shared" si="100"/>
        <v>0.99997110810034573</v>
      </c>
      <c r="AF71" s="14">
        <f t="shared" si="172"/>
        <v>13.87</v>
      </c>
      <c r="AG71" s="19"/>
      <c r="AH71" s="21"/>
      <c r="AI71" s="3"/>
    </row>
    <row r="72" spans="1:35">
      <c r="A72" s="47">
        <v>51384</v>
      </c>
      <c r="B72" s="48">
        <f t="shared" si="164"/>
        <v>-51.384</v>
      </c>
      <c r="C72" s="48">
        <v>0.15</v>
      </c>
      <c r="F72" s="7">
        <f t="shared" ref="F72:G72" si="182">F71+1.54672495336205</f>
        <v>-235.9261848323369</v>
      </c>
      <c r="G72" s="7">
        <f t="shared" si="182"/>
        <v>-235.15282235565587</v>
      </c>
      <c r="H72" s="7">
        <f t="shared" si="157"/>
        <v>6.7000000000000004E-2</v>
      </c>
      <c r="I72" s="7">
        <f t="shared" si="112"/>
        <v>5.0083333333333334E-2</v>
      </c>
      <c r="J72" s="7">
        <f t="shared" si="113"/>
        <v>4.6092592592592595E-2</v>
      </c>
      <c r="K72" s="7">
        <f t="shared" si="10"/>
        <v>0.33777038269550763</v>
      </c>
      <c r="L72" s="43">
        <f t="shared" si="11"/>
        <v>8.6580956207312099E-2</v>
      </c>
      <c r="M72" s="7">
        <f t="shared" si="114"/>
        <v>0.45359582161510659</v>
      </c>
      <c r="N72" s="8"/>
      <c r="O72" s="58">
        <f t="shared" si="14"/>
        <v>-0.67274781214837498</v>
      </c>
      <c r="P72" s="14">
        <f t="shared" ref="P72" si="183">P71</f>
        <v>1.7050000000000001</v>
      </c>
      <c r="Q72" s="14">
        <f t="shared" si="162"/>
        <v>0.19727664541963078</v>
      </c>
      <c r="R72" s="14">
        <f t="shared" si="170"/>
        <v>-1.6</v>
      </c>
      <c r="S72"/>
      <c r="T72"/>
      <c r="U72" s="3"/>
      <c r="W72" s="7">
        <f t="shared" ref="W72:X72" si="184">W71+4.64017486008615</f>
        <v>-140.02923772401144</v>
      </c>
      <c r="X72" s="7">
        <f t="shared" si="184"/>
        <v>-137.70915029396838</v>
      </c>
      <c r="Y72" s="7">
        <f t="shared" si="91"/>
        <v>0.37146666666666661</v>
      </c>
      <c r="Z72" s="7">
        <f t="shared" si="96"/>
        <v>0.34184516908212559</v>
      </c>
      <c r="AA72" s="7">
        <f t="shared" si="97"/>
        <v>0.34232840412405635</v>
      </c>
      <c r="AB72" s="7">
        <f t="shared" si="98"/>
        <v>-1.4116124636728289E-3</v>
      </c>
      <c r="AC72" s="43">
        <f t="shared" si="99"/>
        <v>8.5117863991358567E-2</v>
      </c>
      <c r="AD72" s="8"/>
      <c r="AE72" s="14">
        <f t="shared" si="100"/>
        <v>0.77090846751762276</v>
      </c>
      <c r="AF72" s="14">
        <f t="shared" si="172"/>
        <v>13.87</v>
      </c>
      <c r="AG72" s="19"/>
      <c r="AH72" s="21"/>
      <c r="AI72" s="3"/>
    </row>
    <row r="73" spans="1:35">
      <c r="A73" s="47">
        <v>51549</v>
      </c>
      <c r="B73" s="48">
        <f t="shared" si="164"/>
        <v>-51.548999999999999</v>
      </c>
      <c r="C73" s="48">
        <v>0.29499999999999998</v>
      </c>
      <c r="F73" s="7">
        <f t="shared" ref="F73:G73" si="185">F72+1.54672495336205</f>
        <v>-234.37945987897484</v>
      </c>
      <c r="G73" s="7">
        <f t="shared" si="185"/>
        <v>-233.60609740229381</v>
      </c>
      <c r="H73" s="7">
        <f t="shared" si="157"/>
        <v>3.7749999999999999E-2</v>
      </c>
      <c r="I73" s="7">
        <f t="shared" si="112"/>
        <v>4.802777777777778E-2</v>
      </c>
      <c r="J73" s="7">
        <f t="shared" si="113"/>
        <v>4.7592592592592596E-2</v>
      </c>
      <c r="K73" s="7">
        <f t="shared" si="10"/>
        <v>-0.21399652978600359</v>
      </c>
      <c r="L73" s="43">
        <f t="shared" si="11"/>
        <v>9.1439688715952983E-3</v>
      </c>
      <c r="M73" s="7">
        <f t="shared" si="114"/>
        <v>-0.20680933852140082</v>
      </c>
      <c r="N73" s="8"/>
      <c r="O73" s="58">
        <f t="shared" si="14"/>
        <v>-0.30437392727142548</v>
      </c>
      <c r="P73" s="14">
        <f t="shared" ref="P73" si="186">P72</f>
        <v>1.7050000000000001</v>
      </c>
      <c r="Q73" s="14">
        <f t="shared" si="162"/>
        <v>-0.47903277913953723</v>
      </c>
      <c r="R73" s="14">
        <f t="shared" si="170"/>
        <v>-1.6</v>
      </c>
      <c r="S73"/>
      <c r="T73"/>
      <c r="U73" s="3"/>
      <c r="W73" s="7">
        <f t="shared" ref="W73:X73" si="187">W72+4.64017486008615</f>
        <v>-135.38906286392529</v>
      </c>
      <c r="X73" s="7">
        <f t="shared" si="187"/>
        <v>-133.06897543388223</v>
      </c>
      <c r="Y73" s="7">
        <f t="shared" si="91"/>
        <v>8.8652173913043489E-2</v>
      </c>
      <c r="Z73" s="7">
        <f t="shared" si="96"/>
        <v>0.17684516908212558</v>
      </c>
      <c r="AA73" s="7">
        <f t="shared" si="97"/>
        <v>0.25685163644728864</v>
      </c>
      <c r="AB73" s="7">
        <f t="shared" si="98"/>
        <v>-0.31148903106787129</v>
      </c>
      <c r="AC73" s="43">
        <f t="shared" si="99"/>
        <v>-0.65485065565764156</v>
      </c>
      <c r="AD73" s="8"/>
      <c r="AE73" s="14">
        <f t="shared" si="100"/>
        <v>0.18112918729013397</v>
      </c>
      <c r="AF73" s="14">
        <f t="shared" si="172"/>
        <v>13.87</v>
      </c>
      <c r="AG73" s="19"/>
      <c r="AH73" s="21"/>
      <c r="AI73" s="3"/>
    </row>
    <row r="74" spans="1:35">
      <c r="A74" s="47">
        <v>53355</v>
      </c>
      <c r="B74" s="48">
        <f t="shared" si="164"/>
        <v>-53.354999999999997</v>
      </c>
      <c r="C74" s="48">
        <v>0.19</v>
      </c>
      <c r="F74" s="7">
        <f t="shared" ref="F74:G74" si="188">F73+1.54672495336205</f>
        <v>-232.83273492561278</v>
      </c>
      <c r="G74" s="7">
        <f t="shared" si="188"/>
        <v>-232.05937244893175</v>
      </c>
      <c r="H74" s="7">
        <f t="shared" si="157"/>
        <v>3.9333333333333331E-2</v>
      </c>
      <c r="I74" s="7">
        <f t="shared" si="112"/>
        <v>4.5694444444444447E-2</v>
      </c>
      <c r="J74" s="7">
        <f t="shared" si="113"/>
        <v>5.4148148148148147E-2</v>
      </c>
      <c r="K74" s="7">
        <f t="shared" si="10"/>
        <v>-0.13920972644376906</v>
      </c>
      <c r="L74" s="43">
        <f t="shared" si="11"/>
        <v>-0.15612175102599168</v>
      </c>
      <c r="M74" s="7">
        <f t="shared" si="114"/>
        <v>-0.27359781121751026</v>
      </c>
      <c r="N74" s="8"/>
      <c r="O74" s="58">
        <f t="shared" si="14"/>
        <v>0.9771217394198487</v>
      </c>
      <c r="P74" s="14">
        <f t="shared" ref="P74" si="189">P73</f>
        <v>1.7050000000000001</v>
      </c>
      <c r="Q74" s="14">
        <f t="shared" si="162"/>
        <v>-0.93119744248300806</v>
      </c>
      <c r="R74" s="14">
        <f t="shared" si="170"/>
        <v>-1.6</v>
      </c>
      <c r="S74"/>
      <c r="T74"/>
      <c r="U74" s="3"/>
      <c r="W74" s="7">
        <f t="shared" ref="W74:X74" si="190">W73+4.64017486008615</f>
        <v>-130.74888800383914</v>
      </c>
      <c r="X74" s="7">
        <f t="shared" si="190"/>
        <v>-128.42880057379608</v>
      </c>
      <c r="Y74" s="7">
        <f t="shared" si="91"/>
        <v>7.0416666666666669E-2</v>
      </c>
      <c r="Z74" s="7">
        <f t="shared" si="96"/>
        <v>7.5932037768994307E-2</v>
      </c>
      <c r="AA74" s="7">
        <f t="shared" si="97"/>
        <v>0.21440983750548964</v>
      </c>
      <c r="AB74" s="7">
        <f t="shared" si="98"/>
        <v>-0.64585562559810161</v>
      </c>
      <c r="AC74" s="43">
        <f t="shared" si="99"/>
        <v>-0.67157912395291208</v>
      </c>
      <c r="AD74" s="8"/>
      <c r="AE74" s="14">
        <f t="shared" si="100"/>
        <v>-0.49340245269709476</v>
      </c>
      <c r="AF74" s="14">
        <f t="shared" si="172"/>
        <v>13.87</v>
      </c>
      <c r="AG74" s="19"/>
      <c r="AH74" s="21"/>
      <c r="AI74" s="3"/>
    </row>
    <row r="75" spans="1:35">
      <c r="A75" s="47">
        <v>53436</v>
      </c>
      <c r="B75" s="48">
        <f t="shared" si="164"/>
        <v>-53.436</v>
      </c>
      <c r="C75" s="48">
        <v>0.16500000000000001</v>
      </c>
      <c r="F75" s="7">
        <f t="shared" ref="F75:G75" si="191">F74+1.54672495336205</f>
        <v>-231.28600997225072</v>
      </c>
      <c r="G75" s="7">
        <f t="shared" si="191"/>
        <v>-230.51264749556969</v>
      </c>
      <c r="H75" s="7">
        <f t="shared" si="157"/>
        <v>0.06</v>
      </c>
      <c r="I75" s="7">
        <f t="shared" si="112"/>
        <v>5.2277777777777777E-2</v>
      </c>
      <c r="J75" s="7">
        <f t="shared" si="113"/>
        <v>6.3009259259259265E-2</v>
      </c>
      <c r="K75" s="7">
        <f t="shared" ref="K75:K138" si="192">(H75/I75)-1</f>
        <v>0.14771519659936239</v>
      </c>
      <c r="L75" s="43">
        <f t="shared" ref="L75:L138" si="193">(I75/J75)-1</f>
        <v>-0.17031594415870688</v>
      </c>
      <c r="M75" s="7">
        <f t="shared" si="114"/>
        <v>-4.7759000734754031E-2</v>
      </c>
      <c r="N75" s="8"/>
      <c r="O75" s="58">
        <f t="shared" si="14"/>
        <v>-0.67274781214844315</v>
      </c>
      <c r="P75" s="14">
        <f t="shared" ref="P75" si="194">P74</f>
        <v>1.7050000000000001</v>
      </c>
      <c r="Q75" s="14">
        <f t="shared" si="162"/>
        <v>-0.94764447338186375</v>
      </c>
      <c r="R75" s="14">
        <f t="shared" si="170"/>
        <v>-1.6</v>
      </c>
      <c r="S75"/>
      <c r="T75"/>
      <c r="U75" s="3"/>
      <c r="W75" s="7">
        <f t="shared" ref="W75:X75" si="195">W74+4.64017486008615</f>
        <v>-126.10871314375299</v>
      </c>
      <c r="X75" s="7">
        <f t="shared" si="195"/>
        <v>-123.78862571370993</v>
      </c>
      <c r="Y75" s="7">
        <f t="shared" ref="Y75:Y101" si="196">AVERAGEIFS(DustConcentration,KyrBP2,"&gt;"&amp;W75,KyrBP2,"&lt;="&amp;W76)</f>
        <v>6.8727272727272734E-2</v>
      </c>
      <c r="Z75" s="7">
        <f t="shared" si="96"/>
        <v>6.3359090909090907E-2</v>
      </c>
      <c r="AA75" s="7">
        <f t="shared" si="97"/>
        <v>0.1632542819499341</v>
      </c>
      <c r="AB75" s="7">
        <f t="shared" si="98"/>
        <v>-0.61189936244048093</v>
      </c>
      <c r="AC75" s="43">
        <f t="shared" si="99"/>
        <v>-0.57901702848841885</v>
      </c>
      <c r="AD75" s="8"/>
      <c r="AE75" s="14">
        <f t="shared" si="100"/>
        <v>-0.9370656015098987</v>
      </c>
      <c r="AF75" s="14">
        <f t="shared" si="172"/>
        <v>13.87</v>
      </c>
      <c r="AG75" s="19"/>
      <c r="AH75" s="21"/>
      <c r="AI75" s="3"/>
    </row>
    <row r="76" spans="1:35">
      <c r="A76" s="47">
        <v>53606</v>
      </c>
      <c r="B76" s="48">
        <f t="shared" si="164"/>
        <v>-53.606000000000002</v>
      </c>
      <c r="C76" s="48">
        <v>0.155</v>
      </c>
      <c r="F76" s="7">
        <f t="shared" ref="F76:G76" si="197">F75+1.54672495336205</f>
        <v>-229.73928501888867</v>
      </c>
      <c r="G76" s="7">
        <f t="shared" si="197"/>
        <v>-228.96592254220764</v>
      </c>
      <c r="H76" s="7">
        <f t="shared" si="157"/>
        <v>5.7500000000000002E-2</v>
      </c>
      <c r="I76" s="7">
        <f t="shared" si="112"/>
        <v>5.7833333333333327E-2</v>
      </c>
      <c r="J76" s="7">
        <f t="shared" si="113"/>
        <v>7.223148148148148E-2</v>
      </c>
      <c r="K76" s="7">
        <f t="shared" si="192"/>
        <v>-5.7636887608067955E-3</v>
      </c>
      <c r="L76" s="43">
        <f t="shared" si="193"/>
        <v>-0.19933341879246258</v>
      </c>
      <c r="M76" s="7">
        <f t="shared" si="114"/>
        <v>-0.20394821176772204</v>
      </c>
      <c r="N76" s="8"/>
      <c r="O76" s="58">
        <f t="shared" si="14"/>
        <v>-0.30437392727139184</v>
      </c>
      <c r="P76" s="14">
        <f t="shared" ref="P76" si="198">P75</f>
        <v>1.7050000000000001</v>
      </c>
      <c r="Q76" s="14">
        <f t="shared" si="162"/>
        <v>-0.52067812329016694</v>
      </c>
      <c r="R76" s="14">
        <f t="shared" si="170"/>
        <v>-1.6</v>
      </c>
      <c r="S76"/>
      <c r="T76"/>
      <c r="U76" s="3"/>
      <c r="W76" s="7">
        <f t="shared" ref="W76:X76" si="199">W75+4.64017486008615</f>
        <v>-121.46853828366685</v>
      </c>
      <c r="X76" s="7">
        <f t="shared" si="199"/>
        <v>-119.14845085362379</v>
      </c>
      <c r="Y76" s="7">
        <f t="shared" si="196"/>
        <v>5.0933333333333337E-2</v>
      </c>
      <c r="Z76" s="7">
        <f t="shared" si="96"/>
        <v>5.6523232323232329E-2</v>
      </c>
      <c r="AA76" s="7">
        <f t="shared" si="97"/>
        <v>0.11155719200284417</v>
      </c>
      <c r="AB76" s="7">
        <f t="shared" si="98"/>
        <v>-0.49332507112772017</v>
      </c>
      <c r="AC76" s="43">
        <f t="shared" si="99"/>
        <v>-0.54343299236113096</v>
      </c>
      <c r="AD76" s="8"/>
      <c r="AE76" s="14">
        <f t="shared" si="100"/>
        <v>-0.94226534105210724</v>
      </c>
      <c r="AF76" s="14">
        <f t="shared" si="172"/>
        <v>13.87</v>
      </c>
      <c r="AG76" s="19"/>
      <c r="AH76" s="21"/>
      <c r="AI76" s="3"/>
    </row>
    <row r="77" spans="1:35">
      <c r="A77" s="47">
        <v>55377</v>
      </c>
      <c r="B77" s="48">
        <f t="shared" si="164"/>
        <v>-55.377000000000002</v>
      </c>
      <c r="C77" s="48">
        <v>0.27800000000000002</v>
      </c>
      <c r="F77" s="7">
        <f t="shared" ref="F77:G77" si="200">F76+1.54672495336205</f>
        <v>-228.19256006552661</v>
      </c>
      <c r="G77" s="7">
        <f t="shared" si="200"/>
        <v>-227.41919758884558</v>
      </c>
      <c r="H77" s="7">
        <f t="shared" si="157"/>
        <v>5.5999999999999994E-2</v>
      </c>
      <c r="I77" s="7">
        <f t="shared" si="112"/>
        <v>6.3500000000000001E-2</v>
      </c>
      <c r="J77" s="7">
        <f t="shared" si="113"/>
        <v>7.2898148148148156E-2</v>
      </c>
      <c r="K77" s="7">
        <f t="shared" si="192"/>
        <v>-0.11811023622047256</v>
      </c>
      <c r="L77" s="43">
        <f t="shared" si="193"/>
        <v>-0.128921630890385</v>
      </c>
      <c r="M77" s="7">
        <f t="shared" si="114"/>
        <v>-0.23180490283246558</v>
      </c>
      <c r="N77" s="8"/>
      <c r="O77" s="58">
        <f t="shared" ref="O77:O140" si="201" xml:space="preserve"> SIN((2*PI()*(G77+P77)/4.64017486008615) + 5.828143046)</f>
        <v>0.97712173941984115</v>
      </c>
      <c r="P77" s="14">
        <f t="shared" ref="P77" si="202">P76</f>
        <v>1.7050000000000001</v>
      </c>
      <c r="Q77" s="14">
        <f t="shared" si="162"/>
        <v>0.14991930738177614</v>
      </c>
      <c r="R77" s="14">
        <f t="shared" si="170"/>
        <v>-1.6</v>
      </c>
      <c r="S77"/>
      <c r="T77"/>
      <c r="U77" s="3"/>
      <c r="W77" s="7">
        <f t="shared" ref="W77:X77" si="203">W76+4.64017486008615</f>
        <v>-116.8283634235807</v>
      </c>
      <c r="X77" s="7">
        <f t="shared" si="203"/>
        <v>-114.50827599353764</v>
      </c>
      <c r="Y77" s="7">
        <f t="shared" si="196"/>
        <v>4.990909090909091E-2</v>
      </c>
      <c r="Z77" s="7">
        <f t="shared" si="96"/>
        <v>5.2003030303030308E-2</v>
      </c>
      <c r="AA77" s="7">
        <f t="shared" si="97"/>
        <v>7.7327562373214559E-2</v>
      </c>
      <c r="AB77" s="7">
        <f t="shared" si="98"/>
        <v>-0.32749683674182906</v>
      </c>
      <c r="AC77" s="43">
        <f t="shared" si="99"/>
        <v>-0.35457565999288654</v>
      </c>
      <c r="AD77" s="8"/>
      <c r="AE77" s="14">
        <f t="shared" si="100"/>
        <v>-0.50656865540325169</v>
      </c>
      <c r="AF77" s="14">
        <f t="shared" si="172"/>
        <v>13.87</v>
      </c>
      <c r="AG77" s="19"/>
      <c r="AH77" s="21"/>
      <c r="AI77" s="3"/>
    </row>
    <row r="78" spans="1:35">
      <c r="A78" s="47">
        <v>55457</v>
      </c>
      <c r="B78" s="48">
        <f t="shared" si="164"/>
        <v>-55.457000000000001</v>
      </c>
      <c r="C78" s="48">
        <v>0.20499999999999999</v>
      </c>
      <c r="F78" s="7">
        <f t="shared" ref="F78:G78" si="204">F77+1.54672495336205</f>
        <v>-226.64583511216455</v>
      </c>
      <c r="G78" s="7">
        <f t="shared" si="204"/>
        <v>-225.87247263548352</v>
      </c>
      <c r="H78" s="7">
        <f t="shared" si="157"/>
        <v>7.7000000000000013E-2</v>
      </c>
      <c r="I78" s="7">
        <f t="shared" si="112"/>
        <v>8.666666666666667E-2</v>
      </c>
      <c r="J78" s="7">
        <f t="shared" si="113"/>
        <v>7.6175925925925939E-2</v>
      </c>
      <c r="K78" s="7">
        <f t="shared" si="192"/>
        <v>-0.11153846153846148</v>
      </c>
      <c r="L78" s="43">
        <f t="shared" si="193"/>
        <v>0.13771727239576981</v>
      </c>
      <c r="M78" s="7">
        <f t="shared" si="114"/>
        <v>1.0818038167011101E-2</v>
      </c>
      <c r="N78" s="8"/>
      <c r="O78" s="58">
        <f t="shared" si="201"/>
        <v>-0.67274781214842716</v>
      </c>
      <c r="P78" s="14">
        <f t="shared" ref="P78" si="205">P77</f>
        <v>1.7050000000000001</v>
      </c>
      <c r="Q78" s="14">
        <f t="shared" si="162"/>
        <v>0.7503678279622662</v>
      </c>
      <c r="R78" s="14">
        <f t="shared" si="170"/>
        <v>-1.6</v>
      </c>
      <c r="S78"/>
      <c r="T78"/>
      <c r="U78" s="3"/>
      <c r="W78" s="7">
        <f t="shared" ref="W78:X78" si="206">W77+4.64017486008615</f>
        <v>-112.18818856349455</v>
      </c>
      <c r="X78" s="7">
        <f t="shared" si="206"/>
        <v>-109.86810113345149</v>
      </c>
      <c r="Y78" s="7">
        <f t="shared" si="196"/>
        <v>5.5166666666666669E-2</v>
      </c>
      <c r="Z78" s="7">
        <f t="shared" si="96"/>
        <v>8.4558585858585847E-2</v>
      </c>
      <c r="AA78" s="7">
        <f t="shared" si="97"/>
        <v>8.8569913419913424E-2</v>
      </c>
      <c r="AB78" s="7">
        <f t="shared" si="98"/>
        <v>-4.5289956898904471E-2</v>
      </c>
      <c r="AC78" s="43">
        <f t="shared" si="99"/>
        <v>-0.37713988264706388</v>
      </c>
      <c r="AD78" s="8"/>
      <c r="AE78" s="14">
        <f t="shared" si="100"/>
        <v>0.16615713399228288</v>
      </c>
      <c r="AF78" s="14">
        <f t="shared" si="172"/>
        <v>13.87</v>
      </c>
      <c r="AG78" s="19"/>
      <c r="AH78" s="21"/>
      <c r="AI78" s="3"/>
    </row>
    <row r="79" spans="1:35">
      <c r="A79" s="47">
        <v>57289</v>
      </c>
      <c r="B79" s="48">
        <f t="shared" si="164"/>
        <v>-57.289000000000001</v>
      </c>
      <c r="C79" s="48">
        <v>0.21</v>
      </c>
      <c r="F79" s="7">
        <f t="shared" ref="F79:G79" si="207">F78+1.54672495336205</f>
        <v>-225.09911015880249</v>
      </c>
      <c r="G79" s="7">
        <f t="shared" si="207"/>
        <v>-224.32574768212146</v>
      </c>
      <c r="H79" s="7">
        <f t="shared" si="157"/>
        <v>0.127</v>
      </c>
      <c r="I79" s="7">
        <f t="shared" si="112"/>
        <v>0.11083333333333334</v>
      </c>
      <c r="J79" s="7">
        <f t="shared" si="113"/>
        <v>7.4972222222222218E-2</v>
      </c>
      <c r="K79" s="7">
        <f t="shared" si="192"/>
        <v>0.14586466165413525</v>
      </c>
      <c r="L79" s="43">
        <f t="shared" si="193"/>
        <v>0.47832530566876641</v>
      </c>
      <c r="M79" s="7">
        <f t="shared" si="114"/>
        <v>0.69396072619488702</v>
      </c>
      <c r="N79" s="8"/>
      <c r="O79" s="58">
        <f t="shared" si="201"/>
        <v>-0.30437392727141238</v>
      </c>
      <c r="P79" s="14">
        <f t="shared" ref="P79" si="208">P78</f>
        <v>1.7050000000000001</v>
      </c>
      <c r="Q79" s="14">
        <f t="shared" si="162"/>
        <v>0.9997109024297276</v>
      </c>
      <c r="R79" s="14">
        <f t="shared" si="170"/>
        <v>-1.6</v>
      </c>
      <c r="S79"/>
      <c r="T79"/>
      <c r="U79" s="3"/>
      <c r="W79" s="7">
        <f t="shared" ref="W79:X79" si="209">W78+4.64017486008615</f>
        <v>-107.5480137034084</v>
      </c>
      <c r="X79" s="7">
        <f t="shared" si="209"/>
        <v>-105.22792627336534</v>
      </c>
      <c r="Y79" s="7">
        <f t="shared" si="196"/>
        <v>0.14860000000000001</v>
      </c>
      <c r="Z79" s="7">
        <f t="shared" si="96"/>
        <v>0.10130317460317462</v>
      </c>
      <c r="AA79" s="7">
        <f t="shared" si="97"/>
        <v>8.906065416065416E-2</v>
      </c>
      <c r="AB79" s="7">
        <f t="shared" si="98"/>
        <v>0.13746272759726752</v>
      </c>
      <c r="AC79" s="43">
        <f t="shared" si="99"/>
        <v>0.66852580862413613</v>
      </c>
      <c r="AD79" s="8"/>
      <c r="AE79" s="14">
        <f t="shared" si="100"/>
        <v>0.7611361537619763</v>
      </c>
      <c r="AF79" s="14">
        <f t="shared" si="172"/>
        <v>13.87</v>
      </c>
      <c r="AG79" s="19"/>
      <c r="AH79" s="21"/>
      <c r="AI79" s="3"/>
    </row>
    <row r="80" spans="1:35">
      <c r="A80" s="47">
        <v>57362</v>
      </c>
      <c r="B80" s="48">
        <f t="shared" si="164"/>
        <v>-57.362000000000002</v>
      </c>
      <c r="C80" s="48">
        <v>0.14499999999999999</v>
      </c>
      <c r="F80" s="7">
        <f t="shared" ref="F80:G80" si="210">F79+1.54672495336205</f>
        <v>-223.55238520544043</v>
      </c>
      <c r="G80" s="7">
        <f t="shared" si="210"/>
        <v>-222.7790227287594</v>
      </c>
      <c r="H80" s="7">
        <f t="shared" si="157"/>
        <v>0.1285</v>
      </c>
      <c r="I80" s="7">
        <f t="shared" si="112"/>
        <v>0.1095</v>
      </c>
      <c r="J80" s="7">
        <f t="shared" si="113"/>
        <v>7.2499999999999995E-2</v>
      </c>
      <c r="K80" s="7">
        <f t="shared" si="192"/>
        <v>0.17351598173515992</v>
      </c>
      <c r="L80" s="43">
        <f t="shared" si="193"/>
        <v>0.51034482758620703</v>
      </c>
      <c r="M80" s="7">
        <f t="shared" si="114"/>
        <v>0.77241379310344849</v>
      </c>
      <c r="N80" s="8"/>
      <c r="O80" s="58">
        <f t="shared" si="201"/>
        <v>0.9771217394198457</v>
      </c>
      <c r="P80" s="14">
        <f t="shared" ref="P80" si="211">P79</f>
        <v>1.7050000000000001</v>
      </c>
      <c r="Q80" s="14">
        <f t="shared" si="162"/>
        <v>0.7812781351012289</v>
      </c>
      <c r="R80" s="14">
        <f t="shared" si="170"/>
        <v>-1.6</v>
      </c>
      <c r="S80"/>
      <c r="T80"/>
      <c r="U80" s="3"/>
      <c r="W80" s="7">
        <f t="shared" ref="W80:X80" si="212">W79+4.64017486008615</f>
        <v>-102.90783884332225</v>
      </c>
      <c r="X80" s="7">
        <f t="shared" si="212"/>
        <v>-100.58775141327919</v>
      </c>
      <c r="Y80" s="7">
        <f t="shared" si="196"/>
        <v>0.10014285714285716</v>
      </c>
      <c r="Z80" s="7">
        <f t="shared" si="96"/>
        <v>0.10404761904761906</v>
      </c>
      <c r="AA80" s="7">
        <f t="shared" si="97"/>
        <v>0.1028020683020683</v>
      </c>
      <c r="AB80" s="7">
        <f t="shared" si="98"/>
        <v>1.2116008618531904E-2</v>
      </c>
      <c r="AC80" s="43">
        <f t="shared" si="99"/>
        <v>-2.5867292391408392E-2</v>
      </c>
      <c r="AD80" s="8"/>
      <c r="AE80" s="14">
        <f t="shared" si="100"/>
        <v>0.99997110810034584</v>
      </c>
      <c r="AF80" s="14">
        <f t="shared" si="172"/>
        <v>13.87</v>
      </c>
      <c r="AG80" s="19"/>
      <c r="AH80" s="21"/>
      <c r="AI80" s="3"/>
    </row>
    <row r="81" spans="1:35">
      <c r="A81" s="47">
        <v>59262</v>
      </c>
      <c r="B81" s="48">
        <f t="shared" si="164"/>
        <v>-59.262</v>
      </c>
      <c r="C81" s="48">
        <v>0.83299999999999996</v>
      </c>
      <c r="F81" s="7">
        <f t="shared" ref="F81:G81" si="213">F80+1.54672495336205</f>
        <v>-222.00566025207837</v>
      </c>
      <c r="G81" s="7">
        <f t="shared" si="213"/>
        <v>-221.23229777539734</v>
      </c>
      <c r="H81" s="7">
        <f t="shared" si="157"/>
        <v>7.3000000000000009E-2</v>
      </c>
      <c r="I81" s="7">
        <f t="shared" si="112"/>
        <v>8.9583333333333348E-2</v>
      </c>
      <c r="J81" s="7">
        <f t="shared" si="113"/>
        <v>6.9750000000000006E-2</v>
      </c>
      <c r="K81" s="7">
        <f t="shared" si="192"/>
        <v>-0.18511627906976746</v>
      </c>
      <c r="L81" s="43">
        <f t="shared" si="193"/>
        <v>0.28434886499402645</v>
      </c>
      <c r="M81" s="7">
        <f t="shared" si="114"/>
        <v>4.6594982078853153E-2</v>
      </c>
      <c r="N81" s="8"/>
      <c r="O81" s="58">
        <f t="shared" si="201"/>
        <v>-0.67274781214849533</v>
      </c>
      <c r="P81" s="14">
        <f t="shared" ref="P81" si="214">P80</f>
        <v>1.7050000000000001</v>
      </c>
      <c r="Q81" s="14">
        <f t="shared" si="162"/>
        <v>0.19727664541958226</v>
      </c>
      <c r="R81" s="14">
        <f t="shared" si="170"/>
        <v>-1.6</v>
      </c>
      <c r="S81"/>
      <c r="T81"/>
      <c r="U81" s="3"/>
      <c r="W81" s="7">
        <f t="shared" ref="W81:X81" si="215">W80+4.64017486008615</f>
        <v>-98.267663983236105</v>
      </c>
      <c r="X81" s="7">
        <f t="shared" si="215"/>
        <v>-95.947576553193045</v>
      </c>
      <c r="Y81" s="7">
        <f t="shared" si="196"/>
        <v>6.3399999999999984E-2</v>
      </c>
      <c r="Z81" s="7">
        <f t="shared" si="96"/>
        <v>0.1177920634920635</v>
      </c>
      <c r="AA81" s="7">
        <f t="shared" si="97"/>
        <v>0.11267058682058681</v>
      </c>
      <c r="AB81" s="7">
        <f t="shared" si="98"/>
        <v>4.5455311949621491E-2</v>
      </c>
      <c r="AC81" s="43">
        <f t="shared" si="99"/>
        <v>-0.4372976853226459</v>
      </c>
      <c r="AD81" s="8"/>
      <c r="AE81" s="14">
        <f t="shared" si="100"/>
        <v>0.77090846751761721</v>
      </c>
      <c r="AF81" s="14">
        <f t="shared" si="172"/>
        <v>13.87</v>
      </c>
      <c r="AG81" s="19"/>
      <c r="AH81" s="21"/>
      <c r="AI81" s="3"/>
    </row>
    <row r="82" spans="1:35">
      <c r="A82" s="47">
        <v>59345</v>
      </c>
      <c r="B82" s="48">
        <f t="shared" si="164"/>
        <v>-59.344999999999999</v>
      </c>
      <c r="C82" s="48">
        <v>0.46800000000000003</v>
      </c>
      <c r="F82" s="7">
        <f t="shared" ref="F82:G82" si="216">F81+1.54672495336205</f>
        <v>-220.45893529871631</v>
      </c>
      <c r="G82" s="7">
        <f t="shared" si="216"/>
        <v>-219.68557282203528</v>
      </c>
      <c r="H82" s="7">
        <f t="shared" si="157"/>
        <v>6.7250000000000004E-2</v>
      </c>
      <c r="I82" s="7">
        <f t="shared" si="112"/>
        <v>5.6250000000000001E-2</v>
      </c>
      <c r="J82" s="7">
        <f t="shared" si="113"/>
        <v>6.5972222222222224E-2</v>
      </c>
      <c r="K82" s="7">
        <f t="shared" si="192"/>
        <v>0.1955555555555557</v>
      </c>
      <c r="L82" s="43">
        <f t="shared" si="193"/>
        <v>-0.14736842105263159</v>
      </c>
      <c r="M82" s="7">
        <f t="shared" si="114"/>
        <v>1.9368421052631701E-2</v>
      </c>
      <c r="N82" s="8"/>
      <c r="O82" s="58">
        <f t="shared" si="201"/>
        <v>-0.30437392727132467</v>
      </c>
      <c r="P82" s="14">
        <f t="shared" ref="P82" si="217">P81</f>
        <v>1.7050000000000001</v>
      </c>
      <c r="Q82" s="14">
        <f t="shared" si="162"/>
        <v>-0.47903277913960562</v>
      </c>
      <c r="R82" s="14">
        <f t="shared" si="170"/>
        <v>-1.6</v>
      </c>
      <c r="S82"/>
      <c r="T82"/>
      <c r="U82" s="3"/>
      <c r="W82" s="7">
        <f t="shared" ref="W82:X82" si="218">W81+4.64017486008615</f>
        <v>-93.627489123149957</v>
      </c>
      <c r="X82" s="7">
        <f t="shared" si="218"/>
        <v>-91.307401693106897</v>
      </c>
      <c r="Y82" s="7">
        <f t="shared" si="196"/>
        <v>0.18983333333333333</v>
      </c>
      <c r="Z82" s="7">
        <f t="shared" si="96"/>
        <v>0.10935555555555554</v>
      </c>
      <c r="AA82" s="7">
        <f t="shared" si="97"/>
        <v>0.12018068783068782</v>
      </c>
      <c r="AB82" s="7">
        <f t="shared" si="98"/>
        <v>-9.0073808617095574E-2</v>
      </c>
      <c r="AC82" s="43">
        <f t="shared" si="99"/>
        <v>0.57956604143232315</v>
      </c>
      <c r="AD82" s="8"/>
      <c r="AE82" s="14">
        <f t="shared" si="100"/>
        <v>0.18112918729012897</v>
      </c>
      <c r="AF82" s="14">
        <f t="shared" si="172"/>
        <v>13.87</v>
      </c>
      <c r="AG82" s="19"/>
      <c r="AH82" s="21"/>
      <c r="AI82" s="3"/>
    </row>
    <row r="83" spans="1:35">
      <c r="A83" s="47">
        <v>61406</v>
      </c>
      <c r="B83" s="48">
        <f t="shared" si="164"/>
        <v>-61.405999999999999</v>
      </c>
      <c r="C83" s="48">
        <v>0.47499999999999998</v>
      </c>
      <c r="F83" s="7">
        <f t="shared" ref="F83:G83" si="219">F82+1.54672495336205</f>
        <v>-218.91221034535425</v>
      </c>
      <c r="G83" s="7">
        <f t="shared" si="219"/>
        <v>-218.13884786867322</v>
      </c>
      <c r="H83" s="7">
        <f t="shared" si="157"/>
        <v>2.8500000000000001E-2</v>
      </c>
      <c r="I83" s="7">
        <f t="shared" si="112"/>
        <v>4.4500000000000005E-2</v>
      </c>
      <c r="J83" s="7">
        <f t="shared" si="113"/>
        <v>6.0777777777777785E-2</v>
      </c>
      <c r="K83" s="7">
        <f t="shared" si="192"/>
        <v>-0.35955056179775291</v>
      </c>
      <c r="L83" s="43">
        <f t="shared" si="193"/>
        <v>-0.26782449725776969</v>
      </c>
      <c r="M83" s="7">
        <f t="shared" si="114"/>
        <v>-0.53107861060329076</v>
      </c>
      <c r="N83" s="8"/>
      <c r="O83" s="58">
        <f t="shared" si="201"/>
        <v>0.97712173941982616</v>
      </c>
      <c r="P83" s="14">
        <f t="shared" ref="P83" si="220">P82</f>
        <v>1.7050000000000001</v>
      </c>
      <c r="Q83" s="14">
        <f t="shared" si="162"/>
        <v>-0.93119744248302605</v>
      </c>
      <c r="R83" s="14">
        <f t="shared" si="170"/>
        <v>-1.6</v>
      </c>
      <c r="S83"/>
      <c r="T83"/>
      <c r="U83" s="3"/>
      <c r="W83" s="7">
        <f t="shared" ref="W83:X83" si="221">W82+4.64017486008615</f>
        <v>-88.987314263063809</v>
      </c>
      <c r="X83" s="7">
        <f t="shared" si="221"/>
        <v>-86.667226833020749</v>
      </c>
      <c r="Y83" s="7">
        <f t="shared" si="196"/>
        <v>7.4833333333333321E-2</v>
      </c>
      <c r="Z83" s="7">
        <f t="shared" si="96"/>
        <v>0.15235555555555555</v>
      </c>
      <c r="AA83" s="7">
        <f t="shared" si="97"/>
        <v>0.19422566137566136</v>
      </c>
      <c r="AB83" s="7">
        <f t="shared" si="98"/>
        <v>-0.21557453079859923</v>
      </c>
      <c r="AC83" s="43">
        <f t="shared" si="99"/>
        <v>-0.61470933962431196</v>
      </c>
      <c r="AD83" s="8"/>
      <c r="AE83" s="14">
        <f t="shared" si="100"/>
        <v>-0.49340245269709765</v>
      </c>
      <c r="AF83" s="14">
        <f t="shared" si="172"/>
        <v>13.87</v>
      </c>
      <c r="AG83" s="19"/>
      <c r="AH83" s="21"/>
      <c r="AI83" s="3"/>
    </row>
    <row r="84" spans="1:35">
      <c r="A84" s="47">
        <v>61496</v>
      </c>
      <c r="B84" s="48">
        <f t="shared" si="164"/>
        <v>-61.496000000000002</v>
      </c>
      <c r="C84" s="48">
        <v>0.378</v>
      </c>
      <c r="F84" s="7">
        <f t="shared" ref="F84:G84" si="222">F83+1.54672495336205</f>
        <v>-217.36548539199219</v>
      </c>
      <c r="G84" s="7">
        <f t="shared" si="222"/>
        <v>-216.59212291531117</v>
      </c>
      <c r="H84" s="7">
        <f t="shared" si="157"/>
        <v>3.7749999999999999E-2</v>
      </c>
      <c r="I84" s="7">
        <f t="shared" si="112"/>
        <v>3.3000000000000002E-2</v>
      </c>
      <c r="J84" s="7">
        <f t="shared" si="113"/>
        <v>4.9194444444444457E-2</v>
      </c>
      <c r="K84" s="7">
        <f t="shared" si="192"/>
        <v>0.14393939393939381</v>
      </c>
      <c r="L84" s="43">
        <f t="shared" si="193"/>
        <v>-0.32919254658385111</v>
      </c>
      <c r="M84" s="7">
        <f t="shared" si="114"/>
        <v>-0.23263692828910243</v>
      </c>
      <c r="N84" s="8"/>
      <c r="O84" s="58">
        <f t="shared" si="201"/>
        <v>-0.67274781214852142</v>
      </c>
      <c r="P84" s="14">
        <f t="shared" ref="P84" si="223">P83</f>
        <v>1.7050000000000001</v>
      </c>
      <c r="Q84" s="14">
        <f t="shared" si="162"/>
        <v>-0.94764447338184343</v>
      </c>
      <c r="R84" s="14">
        <f t="shared" si="170"/>
        <v>-1.6</v>
      </c>
      <c r="S84"/>
      <c r="T84"/>
      <c r="U84" s="3"/>
      <c r="W84" s="7">
        <f t="shared" ref="W84:X84" si="224">W83+4.64017486008615</f>
        <v>-84.34713940297766</v>
      </c>
      <c r="X84" s="7">
        <f t="shared" si="224"/>
        <v>-82.027051972934601</v>
      </c>
      <c r="Y84" s="7">
        <f t="shared" si="196"/>
        <v>0.19240000000000002</v>
      </c>
      <c r="Z84" s="7">
        <f t="shared" si="96"/>
        <v>0.13566111111111109</v>
      </c>
      <c r="AA84" s="7">
        <f t="shared" si="97"/>
        <v>0.2482978835978836</v>
      </c>
      <c r="AB84" s="7">
        <f t="shared" si="98"/>
        <v>-0.45363565268718453</v>
      </c>
      <c r="AC84" s="43">
        <f t="shared" si="99"/>
        <v>-0.22512428534594253</v>
      </c>
      <c r="AD84" s="8"/>
      <c r="AE84" s="14">
        <f t="shared" si="100"/>
        <v>-0.93706560150990048</v>
      </c>
      <c r="AF84" s="14">
        <f t="shared" si="172"/>
        <v>13.87</v>
      </c>
      <c r="AG84" s="19"/>
      <c r="AH84" s="21"/>
      <c r="AI84" s="3"/>
    </row>
    <row r="85" spans="1:35">
      <c r="A85" s="47">
        <v>63688</v>
      </c>
      <c r="B85" s="48">
        <f t="shared" si="164"/>
        <v>-63.688000000000002</v>
      </c>
      <c r="C85" s="48">
        <v>0.98</v>
      </c>
      <c r="F85" s="7">
        <f t="shared" ref="F85:G85" si="225">F84+1.54672495336205</f>
        <v>-215.81876043863014</v>
      </c>
      <c r="G85" s="7">
        <f t="shared" si="225"/>
        <v>-215.04539796194911</v>
      </c>
      <c r="H85" s="7">
        <f t="shared" si="157"/>
        <v>3.2750000000000001E-2</v>
      </c>
      <c r="I85" s="7">
        <f t="shared" si="112"/>
        <v>3.0833333333333334E-2</v>
      </c>
      <c r="J85" s="7">
        <f t="shared" si="113"/>
        <v>3.7953703703703705E-2</v>
      </c>
      <c r="K85" s="7">
        <f t="shared" si="192"/>
        <v>6.2162162162162193E-2</v>
      </c>
      <c r="L85" s="43">
        <f t="shared" si="193"/>
        <v>-0.18760673334959743</v>
      </c>
      <c r="M85" s="7">
        <f t="shared" si="114"/>
        <v>-0.13710661136862645</v>
      </c>
      <c r="N85" s="8"/>
      <c r="O85" s="58">
        <f t="shared" si="201"/>
        <v>-0.30437392727129103</v>
      </c>
      <c r="P85" s="14">
        <f t="shared" ref="P85" si="226">P84</f>
        <v>1.7050000000000001</v>
      </c>
      <c r="Q85" s="14">
        <f t="shared" si="162"/>
        <v>-0.52067812329011265</v>
      </c>
      <c r="R85" s="14">
        <f t="shared" si="170"/>
        <v>-1.6</v>
      </c>
      <c r="S85"/>
      <c r="T85"/>
      <c r="U85" s="3"/>
      <c r="W85" s="7">
        <f t="shared" ref="W85:X85" si="227">W84+4.64017486008615</f>
        <v>-79.706964542891512</v>
      </c>
      <c r="X85" s="7">
        <f t="shared" si="227"/>
        <v>-77.386877112848452</v>
      </c>
      <c r="Y85" s="7">
        <f t="shared" si="196"/>
        <v>0.13974999999999999</v>
      </c>
      <c r="Z85" s="7">
        <f t="shared" ref="Z85:Z97" si="228">AVERAGE(Y84:Y86)</f>
        <v>0.14988333333333334</v>
      </c>
      <c r="AA85" s="7">
        <f t="shared" ref="AA85:AA97" si="229">AVERAGE(Y81:Y89)</f>
        <v>0.28317089947089946</v>
      </c>
      <c r="AB85" s="7">
        <f t="shared" ref="AB85:AB97" si="230">(Z85/AA85)-1</f>
        <v>-0.47069655245864572</v>
      </c>
      <c r="AC85" s="43">
        <f t="shared" ref="AC85:AC97" si="231">(Y85/AA85)-1</f>
        <v>-0.50648177386475535</v>
      </c>
      <c r="AD85" s="8"/>
      <c r="AE85" s="14">
        <f t="shared" ref="AE85:AE114" si="232" xml:space="preserve"> SIN((2*PI()*(X85+AF85)/41.7615737407753) + 2.043834879)</f>
        <v>-0.94226534105210558</v>
      </c>
      <c r="AF85" s="14">
        <f t="shared" si="172"/>
        <v>13.87</v>
      </c>
      <c r="AG85" s="19"/>
      <c r="AH85" s="21"/>
      <c r="AI85" s="3"/>
    </row>
    <row r="86" spans="1:35">
      <c r="A86" s="47">
        <v>63776</v>
      </c>
      <c r="B86" s="48">
        <f t="shared" si="164"/>
        <v>-63.776000000000003</v>
      </c>
      <c r="C86" s="48">
        <v>0.70799999999999996</v>
      </c>
      <c r="F86" s="7">
        <f t="shared" ref="F86:G86" si="233">F85+1.54672495336205</f>
        <v>-214.27203548526808</v>
      </c>
      <c r="G86" s="7">
        <f t="shared" si="233"/>
        <v>-213.49867300858705</v>
      </c>
      <c r="H86" s="7">
        <f t="shared" si="157"/>
        <v>2.1999999999999999E-2</v>
      </c>
      <c r="I86" s="7">
        <f t="shared" si="112"/>
        <v>2.8333333333333332E-2</v>
      </c>
      <c r="J86" s="7">
        <f t="shared" si="113"/>
        <v>3.3531481481481482E-2</v>
      </c>
      <c r="K86" s="7">
        <f t="shared" si="192"/>
        <v>-0.22352941176470587</v>
      </c>
      <c r="L86" s="43">
        <f t="shared" si="193"/>
        <v>-0.15502291931297296</v>
      </c>
      <c r="M86" s="7">
        <f t="shared" si="114"/>
        <v>-0.34390014911360256</v>
      </c>
      <c r="N86" s="8"/>
      <c r="O86" s="58">
        <f t="shared" si="201"/>
        <v>0.97712173941983071</v>
      </c>
      <c r="P86" s="14">
        <f t="shared" ref="P86" si="234">P85</f>
        <v>1.7050000000000001</v>
      </c>
      <c r="Q86" s="14">
        <f t="shared" si="162"/>
        <v>0.14991930738182507</v>
      </c>
      <c r="R86" s="14">
        <f t="shared" si="170"/>
        <v>-1.6</v>
      </c>
      <c r="S86"/>
      <c r="T86"/>
      <c r="U86" s="3"/>
      <c r="W86" s="7">
        <f t="shared" ref="W86:X86" si="235">W85+4.64017486008615</f>
        <v>-75.066789682805364</v>
      </c>
      <c r="X86" s="7">
        <f t="shared" si="235"/>
        <v>-72.746702252762304</v>
      </c>
      <c r="Y86" s="7">
        <f t="shared" si="196"/>
        <v>0.11750000000000001</v>
      </c>
      <c r="Z86" s="7">
        <f t="shared" si="228"/>
        <v>0.32627380952380952</v>
      </c>
      <c r="AA86" s="7">
        <f t="shared" si="229"/>
        <v>0.29819312169312173</v>
      </c>
      <c r="AB86" s="7">
        <f t="shared" si="230"/>
        <v>9.4169468669322187E-2</v>
      </c>
      <c r="AC86" s="43">
        <f t="shared" si="231"/>
        <v>-0.60596005926346519</v>
      </c>
      <c r="AD86" s="8"/>
      <c r="AE86" s="14">
        <f t="shared" si="232"/>
        <v>-0.50656865540324725</v>
      </c>
      <c r="AF86" s="14">
        <f t="shared" si="172"/>
        <v>13.87</v>
      </c>
      <c r="AG86" s="19"/>
      <c r="AH86" s="21"/>
      <c r="AI86" s="3"/>
    </row>
    <row r="87" spans="1:35">
      <c r="A87" s="47">
        <v>66045</v>
      </c>
      <c r="B87" s="48">
        <f t="shared" si="164"/>
        <v>-66.045000000000002</v>
      </c>
      <c r="C87" s="48">
        <v>1.1000000000000001</v>
      </c>
      <c r="F87" s="7">
        <f t="shared" ref="F87:G87" si="236">F86+1.54672495336205</f>
        <v>-212.72531053190602</v>
      </c>
      <c r="G87" s="7">
        <f t="shared" si="236"/>
        <v>-211.95194805522499</v>
      </c>
      <c r="H87" s="7">
        <f t="shared" si="157"/>
        <v>3.0249999999999999E-2</v>
      </c>
      <c r="I87" s="7">
        <f t="shared" si="112"/>
        <v>2.4999999999999998E-2</v>
      </c>
      <c r="J87" s="7">
        <f t="shared" si="113"/>
        <v>2.9192592592592589E-2</v>
      </c>
      <c r="K87" s="7">
        <f t="shared" si="192"/>
        <v>0.20999999999999996</v>
      </c>
      <c r="L87" s="43">
        <f t="shared" si="193"/>
        <v>-0.1436183709718345</v>
      </c>
      <c r="M87" s="7">
        <f t="shared" si="114"/>
        <v>3.6221771124080204E-2</v>
      </c>
      <c r="N87" s="8"/>
      <c r="O87" s="58">
        <f t="shared" si="201"/>
        <v>-0.67274781214850543</v>
      </c>
      <c r="P87" s="14">
        <f t="shared" ref="P87" si="237">P86</f>
        <v>1.7050000000000001</v>
      </c>
      <c r="Q87" s="14">
        <f t="shared" si="162"/>
        <v>0.75036782796230828</v>
      </c>
      <c r="R87" s="14">
        <f t="shared" si="170"/>
        <v>-1.6</v>
      </c>
      <c r="S87"/>
      <c r="T87"/>
      <c r="U87" s="3"/>
      <c r="W87" s="7">
        <f t="shared" ref="W87:X87" si="238">W86+4.64017486008615</f>
        <v>-70.426614822719216</v>
      </c>
      <c r="X87" s="7">
        <f t="shared" si="238"/>
        <v>-68.106527392676156</v>
      </c>
      <c r="Y87" s="7">
        <f t="shared" si="196"/>
        <v>0.72157142857142864</v>
      </c>
      <c r="Z87" s="7">
        <f t="shared" si="228"/>
        <v>0.49144047619047626</v>
      </c>
      <c r="AA87" s="7">
        <f t="shared" si="229"/>
        <v>0.29810052910052914</v>
      </c>
      <c r="AB87" s="7">
        <f t="shared" si="230"/>
        <v>0.64857297527555424</v>
      </c>
      <c r="AC87" s="43">
        <f t="shared" si="231"/>
        <v>1.420564065245558</v>
      </c>
      <c r="AD87" s="8"/>
      <c r="AE87" s="14">
        <f t="shared" si="232"/>
        <v>0.16615713399228441</v>
      </c>
      <c r="AF87" s="14">
        <f t="shared" si="172"/>
        <v>13.87</v>
      </c>
      <c r="AG87" s="19"/>
      <c r="AH87" s="21"/>
      <c r="AI87" s="3"/>
    </row>
    <row r="88" spans="1:35">
      <c r="A88" s="47">
        <v>66144</v>
      </c>
      <c r="B88" s="48">
        <f t="shared" si="164"/>
        <v>-66.144000000000005</v>
      </c>
      <c r="C88" s="48">
        <v>0.748</v>
      </c>
      <c r="F88" s="7">
        <f t="shared" ref="F88:G88" si="239">F87+1.54672495336205</f>
        <v>-211.17858557854396</v>
      </c>
      <c r="G88" s="7">
        <f t="shared" si="239"/>
        <v>-210.40522310186293</v>
      </c>
      <c r="H88" s="7">
        <f t="shared" si="157"/>
        <v>2.2749999999999999E-2</v>
      </c>
      <c r="I88" s="7">
        <f t="shared" si="112"/>
        <v>2.6777777777777779E-2</v>
      </c>
      <c r="J88" s="7">
        <f t="shared" si="113"/>
        <v>2.8674074074074074E-2</v>
      </c>
      <c r="K88" s="7">
        <f t="shared" si="192"/>
        <v>-0.15041493775933612</v>
      </c>
      <c r="L88" s="43">
        <f t="shared" si="193"/>
        <v>-6.6132782226814735E-2</v>
      </c>
      <c r="M88" s="7">
        <f t="shared" si="114"/>
        <v>-0.20660036166365281</v>
      </c>
      <c r="N88" s="8"/>
      <c r="O88" s="58">
        <f t="shared" si="201"/>
        <v>-0.30437392727131157</v>
      </c>
      <c r="P88" s="14">
        <f t="shared" ref="P88" si="240">P87</f>
        <v>1.7050000000000001</v>
      </c>
      <c r="Q88" s="14">
        <f t="shared" si="162"/>
        <v>0.99971090242972882</v>
      </c>
      <c r="R88" s="14">
        <f t="shared" si="170"/>
        <v>-1.6</v>
      </c>
      <c r="S88"/>
      <c r="T88"/>
      <c r="U88" s="3"/>
      <c r="W88" s="7">
        <f t="shared" ref="W88:X88" si="241">W87+4.64017486008615</f>
        <v>-65.786439962633068</v>
      </c>
      <c r="X88" s="7">
        <f t="shared" si="241"/>
        <v>-63.466352532590008</v>
      </c>
      <c r="Y88" s="7">
        <f t="shared" si="196"/>
        <v>0.63524999999999998</v>
      </c>
      <c r="Z88" s="7">
        <f t="shared" si="228"/>
        <v>0.59027380952380948</v>
      </c>
      <c r="AA88" s="7">
        <f t="shared" si="229"/>
        <v>0.32214126984126984</v>
      </c>
      <c r="AB88" s="7">
        <f t="shared" si="230"/>
        <v>0.83234457917999083</v>
      </c>
      <c r="AC88" s="43">
        <f t="shared" si="231"/>
        <v>0.97196093599869915</v>
      </c>
      <c r="AD88" s="8"/>
      <c r="AE88" s="14">
        <f t="shared" si="232"/>
        <v>0.76113615376197841</v>
      </c>
      <c r="AF88" s="14">
        <f t="shared" si="172"/>
        <v>13.87</v>
      </c>
      <c r="AG88" s="19"/>
      <c r="AH88" s="21"/>
      <c r="AI88" s="3"/>
    </row>
    <row r="89" spans="1:35">
      <c r="A89" s="47">
        <v>66708</v>
      </c>
      <c r="B89" s="48">
        <f t="shared" si="164"/>
        <v>-66.707999999999998</v>
      </c>
      <c r="C89" s="48">
        <v>0.42499999999999999</v>
      </c>
      <c r="F89" s="7">
        <f t="shared" ref="F89:G89" si="242">F88+1.54672495336205</f>
        <v>-209.6318606251819</v>
      </c>
      <c r="G89" s="7">
        <f t="shared" si="242"/>
        <v>-208.85849814850087</v>
      </c>
      <c r="H89" s="7">
        <f t="shared" si="157"/>
        <v>2.7333333333333334E-2</v>
      </c>
      <c r="I89" s="7">
        <f t="shared" si="112"/>
        <v>2.7761111111111111E-2</v>
      </c>
      <c r="J89" s="7">
        <f t="shared" si="113"/>
        <v>2.7331481481481481E-2</v>
      </c>
      <c r="K89" s="7">
        <f t="shared" si="192"/>
        <v>-1.5409245547328365E-2</v>
      </c>
      <c r="L89" s="43">
        <f t="shared" si="193"/>
        <v>1.5719222169523706E-2</v>
      </c>
      <c r="M89" s="7">
        <f t="shared" si="114"/>
        <v>6.775526797220266E-5</v>
      </c>
      <c r="N89" s="8"/>
      <c r="O89" s="58">
        <f t="shared" si="201"/>
        <v>0.97712173941981117</v>
      </c>
      <c r="P89" s="14">
        <f t="shared" ref="P89" si="243">P88</f>
        <v>1.7050000000000001</v>
      </c>
      <c r="Q89" s="14">
        <f t="shared" si="162"/>
        <v>0.78127813510119792</v>
      </c>
      <c r="R89" s="14">
        <f t="shared" si="170"/>
        <v>-1.6</v>
      </c>
      <c r="S89"/>
      <c r="T89"/>
      <c r="U89" s="3"/>
      <c r="W89" s="7">
        <f t="shared" ref="W89:X89" si="244">W88+4.64017486008615</f>
        <v>-61.14626510254692</v>
      </c>
      <c r="X89" s="7">
        <f t="shared" si="244"/>
        <v>-58.82617767250386</v>
      </c>
      <c r="Y89" s="7">
        <f t="shared" si="196"/>
        <v>0.41399999999999998</v>
      </c>
      <c r="Z89" s="7">
        <f t="shared" si="228"/>
        <v>0.41595000000000004</v>
      </c>
      <c r="AA89" s="7">
        <f t="shared" si="229"/>
        <v>0.32356904761904759</v>
      </c>
      <c r="AB89" s="7">
        <f t="shared" si="230"/>
        <v>0.28550614794810869</v>
      </c>
      <c r="AC89" s="43">
        <f t="shared" si="231"/>
        <v>0.2794796135365234</v>
      </c>
      <c r="AD89" s="8"/>
      <c r="AE89" s="14">
        <f t="shared" si="232"/>
        <v>0.99997110810034584</v>
      </c>
      <c r="AF89" s="14">
        <f t="shared" si="172"/>
        <v>13.87</v>
      </c>
      <c r="AG89" s="19"/>
      <c r="AH89" s="21"/>
      <c r="AI89" s="3"/>
    </row>
    <row r="90" spans="1:35">
      <c r="A90" s="47">
        <v>68424</v>
      </c>
      <c r="B90" s="48">
        <f t="shared" si="164"/>
        <v>-68.424000000000007</v>
      </c>
      <c r="C90" s="48">
        <v>1.2849999999999999</v>
      </c>
      <c r="F90" s="7">
        <f t="shared" ref="F90:G90" si="245">F89+1.54672495336205</f>
        <v>-208.08513567181984</v>
      </c>
      <c r="G90" s="7">
        <f t="shared" si="245"/>
        <v>-207.31177319513881</v>
      </c>
      <c r="H90" s="7">
        <f t="shared" si="157"/>
        <v>3.32E-2</v>
      </c>
      <c r="I90" s="7">
        <f t="shared" si="112"/>
        <v>2.9577777777777776E-2</v>
      </c>
      <c r="J90" s="7">
        <f t="shared" si="113"/>
        <v>2.7025925925925925E-2</v>
      </c>
      <c r="K90" s="7">
        <f t="shared" si="192"/>
        <v>0.12246431254695733</v>
      </c>
      <c r="L90" s="43">
        <f t="shared" si="193"/>
        <v>9.4422365355625537E-2</v>
      </c>
      <c r="M90" s="7">
        <f t="shared" si="114"/>
        <v>0.22845004796491719</v>
      </c>
      <c r="N90" s="8"/>
      <c r="O90" s="58">
        <f t="shared" si="201"/>
        <v>-0.6727478121485736</v>
      </c>
      <c r="P90" s="14">
        <f t="shared" ref="P90" si="246">P89</f>
        <v>1.7050000000000001</v>
      </c>
      <c r="Q90" s="14">
        <f t="shared" si="162"/>
        <v>0.19727664541950587</v>
      </c>
      <c r="R90" s="14">
        <f t="shared" si="170"/>
        <v>-1.6</v>
      </c>
      <c r="S90"/>
      <c r="T90"/>
      <c r="U90" s="3"/>
      <c r="W90" s="7">
        <f t="shared" ref="W90:X90" si="247">W89+4.64017486008615</f>
        <v>-56.506090242460772</v>
      </c>
      <c r="X90" s="7">
        <f t="shared" si="247"/>
        <v>-54.186002812417712</v>
      </c>
      <c r="Y90" s="7">
        <f t="shared" si="196"/>
        <v>0.1986</v>
      </c>
      <c r="Z90" s="7">
        <f t="shared" si="228"/>
        <v>0.26719999999999999</v>
      </c>
      <c r="AA90" s="7">
        <f t="shared" si="229"/>
        <v>0.34335238095238096</v>
      </c>
      <c r="AB90" s="7">
        <f t="shared" si="230"/>
        <v>-0.22179074669921228</v>
      </c>
      <c r="AC90" s="43">
        <f t="shared" si="231"/>
        <v>-0.4215854876289804</v>
      </c>
      <c r="AD90" s="8"/>
      <c r="AE90" s="14">
        <f t="shared" si="232"/>
        <v>0.77090846751761399</v>
      </c>
      <c r="AF90" s="14">
        <f t="shared" si="172"/>
        <v>13.87</v>
      </c>
      <c r="AG90" s="19"/>
      <c r="AH90" s="21"/>
      <c r="AI90" s="3"/>
    </row>
    <row r="91" spans="1:35">
      <c r="A91" s="47">
        <v>68520</v>
      </c>
      <c r="B91" s="48">
        <f t="shared" si="164"/>
        <v>-68.52</v>
      </c>
      <c r="C91" s="48">
        <v>0.86</v>
      </c>
      <c r="F91" s="7">
        <f t="shared" ref="F91:G91" si="248">F90+1.54672495336205</f>
        <v>-206.53841071845778</v>
      </c>
      <c r="G91" s="7">
        <f t="shared" si="248"/>
        <v>-205.76504824177675</v>
      </c>
      <c r="H91" s="7">
        <f t="shared" si="157"/>
        <v>2.8199999999999996E-2</v>
      </c>
      <c r="I91" s="7">
        <f t="shared" si="112"/>
        <v>2.8411111111111109E-2</v>
      </c>
      <c r="J91" s="7">
        <f t="shared" si="113"/>
        <v>2.9714814814814819E-2</v>
      </c>
      <c r="K91" s="7">
        <f t="shared" si="192"/>
        <v>-7.4305827141182279E-3</v>
      </c>
      <c r="L91" s="43">
        <f t="shared" si="193"/>
        <v>-4.3873862644896122E-2</v>
      </c>
      <c r="M91" s="7">
        <f t="shared" si="114"/>
        <v>-5.0978436993643572E-2</v>
      </c>
      <c r="N91" s="8"/>
      <c r="O91" s="58">
        <f t="shared" si="201"/>
        <v>-0.30437392727122381</v>
      </c>
      <c r="P91" s="14">
        <f t="shared" ref="P91" si="249">P90</f>
        <v>1.7050000000000001</v>
      </c>
      <c r="Q91" s="14">
        <f t="shared" si="162"/>
        <v>-0.47903277913964909</v>
      </c>
      <c r="R91" s="14">
        <f t="shared" si="170"/>
        <v>-1.6</v>
      </c>
      <c r="S91"/>
      <c r="T91"/>
      <c r="U91" s="3"/>
      <c r="W91" s="7">
        <f t="shared" ref="W91:X91" si="250">W90+4.64017486008615</f>
        <v>-51.865915382374624</v>
      </c>
      <c r="X91" s="7">
        <f t="shared" si="250"/>
        <v>-49.545827952331564</v>
      </c>
      <c r="Y91" s="7">
        <f t="shared" si="196"/>
        <v>0.18899999999999997</v>
      </c>
      <c r="Z91" s="7">
        <f t="shared" si="228"/>
        <v>0.22626666666666664</v>
      </c>
      <c r="AA91" s="7">
        <f t="shared" si="229"/>
        <v>0.39176349206349204</v>
      </c>
      <c r="AB91" s="7">
        <f t="shared" si="230"/>
        <v>-0.42244065296927613</v>
      </c>
      <c r="AC91" s="43">
        <f t="shared" si="231"/>
        <v>-0.51756607282495515</v>
      </c>
      <c r="AD91" s="8"/>
      <c r="AE91" s="14">
        <f t="shared" si="232"/>
        <v>0.18112918729012528</v>
      </c>
      <c r="AF91" s="14">
        <f t="shared" si="172"/>
        <v>13.87</v>
      </c>
      <c r="AG91" s="19"/>
      <c r="AH91" s="21"/>
      <c r="AI91" s="3"/>
    </row>
    <row r="92" spans="1:35">
      <c r="A92" s="47">
        <v>69413</v>
      </c>
      <c r="B92" s="48">
        <f t="shared" si="164"/>
        <v>-69.412999999999997</v>
      </c>
      <c r="C92" s="48">
        <v>0.32800000000000001</v>
      </c>
      <c r="F92" s="7">
        <f t="shared" ref="F92:G92" si="251">F91+1.54672495336205</f>
        <v>-204.99168576509572</v>
      </c>
      <c r="G92" s="7">
        <f t="shared" si="251"/>
        <v>-204.21832328841469</v>
      </c>
      <c r="H92" s="7">
        <f t="shared" si="157"/>
        <v>2.3833333333333331E-2</v>
      </c>
      <c r="I92" s="7">
        <f t="shared" si="112"/>
        <v>2.5899999999999996E-2</v>
      </c>
      <c r="J92" s="7">
        <f t="shared" si="113"/>
        <v>3.7427777777777775E-2</v>
      </c>
      <c r="K92" s="7">
        <f t="shared" si="192"/>
        <v>-7.9794079794079709E-2</v>
      </c>
      <c r="L92" s="43">
        <f t="shared" si="193"/>
        <v>-0.30800059373608435</v>
      </c>
      <c r="M92" s="7">
        <f t="shared" si="114"/>
        <v>-0.36321804957696302</v>
      </c>
      <c r="N92" s="8"/>
      <c r="O92" s="58">
        <f t="shared" si="201"/>
        <v>0.97712173941980363</v>
      </c>
      <c r="P92" s="14">
        <f t="shared" ref="P92" si="252">P91</f>
        <v>1.7050000000000001</v>
      </c>
      <c r="Q92" s="14">
        <f t="shared" si="162"/>
        <v>-0.93119744248304925</v>
      </c>
      <c r="R92" s="14">
        <f t="shared" si="170"/>
        <v>-1.6</v>
      </c>
      <c r="S92"/>
      <c r="T92"/>
      <c r="U92" s="3"/>
      <c r="W92" s="7">
        <f t="shared" ref="W92:X92" si="253">W91+4.64017486008615</f>
        <v>-47.225740522288476</v>
      </c>
      <c r="X92" s="7">
        <f t="shared" si="253"/>
        <v>-44.905653092245416</v>
      </c>
      <c r="Y92" s="7">
        <f t="shared" si="196"/>
        <v>0.29120000000000001</v>
      </c>
      <c r="Z92" s="7">
        <f t="shared" si="228"/>
        <v>0.22848333333333329</v>
      </c>
      <c r="AA92" s="7">
        <f t="shared" si="229"/>
        <v>0.42273174603174607</v>
      </c>
      <c r="AB92" s="7">
        <f t="shared" si="230"/>
        <v>-0.45950751161192716</v>
      </c>
      <c r="AC92" s="43">
        <f t="shared" si="231"/>
        <v>-0.31114707439518474</v>
      </c>
      <c r="AD92" s="8"/>
      <c r="AE92" s="14">
        <f t="shared" si="232"/>
        <v>-0.49340245269710087</v>
      </c>
      <c r="AF92" s="14">
        <f t="shared" si="172"/>
        <v>13.87</v>
      </c>
      <c r="AG92" s="19"/>
      <c r="AH92" s="21"/>
      <c r="AI92" s="3"/>
    </row>
    <row r="93" spans="1:35">
      <c r="A93" s="47">
        <v>70243</v>
      </c>
      <c r="B93" s="48">
        <f t="shared" si="164"/>
        <v>-70.242999999999995</v>
      </c>
      <c r="C93" s="48">
        <v>0.30499999999999999</v>
      </c>
      <c r="F93" s="7">
        <f t="shared" ref="F93:G93" si="254">F92+1.54672495336205</f>
        <v>-203.44496081173367</v>
      </c>
      <c r="G93" s="7">
        <f t="shared" si="254"/>
        <v>-202.67159833505264</v>
      </c>
      <c r="H93" s="7">
        <f t="shared" si="157"/>
        <v>2.5666666666666671E-2</v>
      </c>
      <c r="I93" s="7">
        <f t="shared" si="112"/>
        <v>2.6499999999999999E-2</v>
      </c>
      <c r="J93" s="7">
        <f t="shared" si="113"/>
        <v>5.0900000000000001E-2</v>
      </c>
      <c r="K93" s="7">
        <f t="shared" si="192"/>
        <v>-3.1446540880502916E-2</v>
      </c>
      <c r="L93" s="43">
        <f t="shared" si="193"/>
        <v>-0.47937131630648333</v>
      </c>
      <c r="M93" s="7">
        <f t="shared" si="114"/>
        <v>-0.49574328749181396</v>
      </c>
      <c r="N93" s="8"/>
      <c r="O93" s="58">
        <f t="shared" si="201"/>
        <v>-0.67274781214859969</v>
      </c>
      <c r="P93" s="14">
        <f t="shared" ref="P93" si="255">P92</f>
        <v>1.7050000000000001</v>
      </c>
      <c r="Q93" s="14">
        <f t="shared" si="162"/>
        <v>-0.94764447338182756</v>
      </c>
      <c r="R93" s="14">
        <f t="shared" si="170"/>
        <v>-1.6</v>
      </c>
      <c r="S93"/>
      <c r="T93"/>
      <c r="U93" s="3"/>
      <c r="W93" s="7">
        <f t="shared" ref="W93:X93" si="256">W92+4.64017486008615</f>
        <v>-42.585565662202328</v>
      </c>
      <c r="X93" s="7">
        <f t="shared" si="256"/>
        <v>-40.265478232159268</v>
      </c>
      <c r="Y93" s="7">
        <f t="shared" si="196"/>
        <v>0.20524999999999999</v>
      </c>
      <c r="Z93" s="7">
        <f t="shared" si="228"/>
        <v>0.27141666666666664</v>
      </c>
      <c r="AA93" s="7">
        <f t="shared" si="229"/>
        <v>0.48379656084656086</v>
      </c>
      <c r="AB93" s="7">
        <f t="shared" si="230"/>
        <v>-0.43898595270761309</v>
      </c>
      <c r="AC93" s="43">
        <f t="shared" si="231"/>
        <v>-0.57575142816053149</v>
      </c>
      <c r="AD93" s="8"/>
      <c r="AE93" s="14">
        <f t="shared" si="232"/>
        <v>-0.93706560150990148</v>
      </c>
      <c r="AF93" s="14">
        <f t="shared" si="172"/>
        <v>13.87</v>
      </c>
      <c r="AG93" s="19"/>
      <c r="AH93" s="21"/>
      <c r="AI93" s="3"/>
    </row>
    <row r="94" spans="1:35">
      <c r="A94" s="47">
        <v>70683</v>
      </c>
      <c r="B94" s="48">
        <f t="shared" si="164"/>
        <v>-70.683000000000007</v>
      </c>
      <c r="C94" s="48">
        <v>0.16</v>
      </c>
      <c r="F94" s="7">
        <f t="shared" ref="F94:G94" si="257">F93+1.54672495336205</f>
        <v>-201.89823585837161</v>
      </c>
      <c r="G94" s="7">
        <f t="shared" si="257"/>
        <v>-201.12487338169058</v>
      </c>
      <c r="H94" s="7">
        <f t="shared" si="157"/>
        <v>0.03</v>
      </c>
      <c r="I94" s="7">
        <f t="shared" si="112"/>
        <v>3.3955555555555558E-2</v>
      </c>
      <c r="J94" s="7">
        <f t="shared" si="113"/>
        <v>5.782592592592592E-2</v>
      </c>
      <c r="K94" s="7">
        <f t="shared" si="192"/>
        <v>-0.11649214659685869</v>
      </c>
      <c r="L94" s="43">
        <f t="shared" si="193"/>
        <v>-0.41279702811759422</v>
      </c>
      <c r="M94" s="7">
        <f t="shared" si="114"/>
        <v>-0.48120156280023052</v>
      </c>
      <c r="N94" s="8"/>
      <c r="O94" s="58">
        <f t="shared" si="201"/>
        <v>-0.30437392727124435</v>
      </c>
      <c r="P94" s="14">
        <f t="shared" ref="P94" si="258">P93</f>
        <v>1.7050000000000001</v>
      </c>
      <c r="Q94" s="14">
        <f t="shared" si="162"/>
        <v>-0.52067812329007035</v>
      </c>
      <c r="R94" s="14">
        <f t="shared" si="170"/>
        <v>-1.6</v>
      </c>
      <c r="S94"/>
      <c r="T94"/>
      <c r="U94" s="3"/>
      <c r="W94" s="7">
        <f t="shared" ref="W94:X94" si="259">W93+4.64017486008615</f>
        <v>-37.945390802116179</v>
      </c>
      <c r="X94" s="7">
        <f t="shared" si="259"/>
        <v>-35.62530337207312</v>
      </c>
      <c r="Y94" s="7">
        <f t="shared" si="196"/>
        <v>0.31779999999999997</v>
      </c>
      <c r="Z94" s="7">
        <f t="shared" si="228"/>
        <v>0.35874999999999996</v>
      </c>
      <c r="AA94" s="7">
        <f t="shared" si="229"/>
        <v>0.50181044973544975</v>
      </c>
      <c r="AB94" s="7">
        <f t="shared" si="230"/>
        <v>-0.28508862222950926</v>
      </c>
      <c r="AC94" s="43">
        <f t="shared" si="231"/>
        <v>-0.36669314047257995</v>
      </c>
      <c r="AD94" s="8"/>
      <c r="AE94" s="14">
        <f t="shared" si="232"/>
        <v>-0.94226534105210402</v>
      </c>
      <c r="AF94" s="14">
        <f t="shared" si="172"/>
        <v>13.87</v>
      </c>
      <c r="AG94" s="19"/>
      <c r="AH94" s="21"/>
      <c r="AI94" s="3"/>
    </row>
    <row r="95" spans="1:35">
      <c r="A95" s="47">
        <v>70766</v>
      </c>
      <c r="B95" s="48">
        <f t="shared" si="164"/>
        <v>-70.766000000000005</v>
      </c>
      <c r="C95" s="48">
        <v>6.3E-2</v>
      </c>
      <c r="F95" s="7">
        <f t="shared" ref="F95:G95" si="260">F94+1.54672495336205</f>
        <v>-200.35151090500955</v>
      </c>
      <c r="G95" s="7">
        <f t="shared" si="260"/>
        <v>-199.57814842832852</v>
      </c>
      <c r="H95" s="7">
        <f t="shared" si="157"/>
        <v>4.6200000000000005E-2</v>
      </c>
      <c r="I95" s="7">
        <f t="shared" si="112"/>
        <v>5.8622222222222221E-2</v>
      </c>
      <c r="J95" s="7">
        <f t="shared" si="113"/>
        <v>6.985925925925926E-2</v>
      </c>
      <c r="K95" s="7">
        <f t="shared" si="192"/>
        <v>-0.21190295678544346</v>
      </c>
      <c r="L95" s="43">
        <f t="shared" si="193"/>
        <v>-0.16085250768741388</v>
      </c>
      <c r="M95" s="7">
        <f t="shared" si="114"/>
        <v>-0.33867034248754102</v>
      </c>
      <c r="N95" s="8"/>
      <c r="O95" s="58">
        <f t="shared" si="201"/>
        <v>0.97712173941980818</v>
      </c>
      <c r="P95" s="14">
        <f t="shared" ref="P95" si="261">P94</f>
        <v>1.7050000000000001</v>
      </c>
      <c r="Q95" s="14">
        <f t="shared" si="162"/>
        <v>0.14991930738188805</v>
      </c>
      <c r="R95" s="14">
        <f t="shared" si="170"/>
        <v>-1.6</v>
      </c>
      <c r="S95"/>
      <c r="T95"/>
      <c r="U95" s="3"/>
      <c r="W95" s="7">
        <f t="shared" ref="W95:X95" si="262">W94+4.64017486008615</f>
        <v>-33.305215942030031</v>
      </c>
      <c r="X95" s="7">
        <f t="shared" si="262"/>
        <v>-30.985128511986971</v>
      </c>
      <c r="Y95" s="7">
        <f t="shared" si="196"/>
        <v>0.55320000000000003</v>
      </c>
      <c r="Z95" s="7">
        <f t="shared" si="228"/>
        <v>0.62376190476190474</v>
      </c>
      <c r="AA95" s="7">
        <f t="shared" si="229"/>
        <v>0.48596600529100531</v>
      </c>
      <c r="AB95" s="7">
        <f t="shared" si="230"/>
        <v>0.28355049112619457</v>
      </c>
      <c r="AC95" s="43">
        <f t="shared" si="231"/>
        <v>0.1383512302856118</v>
      </c>
      <c r="AD95" s="8"/>
      <c r="AE95" s="14">
        <f t="shared" si="232"/>
        <v>-0.50656865540324358</v>
      </c>
      <c r="AF95" s="14">
        <f t="shared" si="172"/>
        <v>13.87</v>
      </c>
      <c r="AG95" s="19"/>
      <c r="AH95" s="21"/>
      <c r="AI95" s="3"/>
    </row>
    <row r="96" spans="1:35">
      <c r="A96" s="47">
        <v>71264</v>
      </c>
      <c r="B96" s="48">
        <f t="shared" si="164"/>
        <v>-71.263999999999996</v>
      </c>
      <c r="C96" s="48">
        <v>8.5000000000000006E-2</v>
      </c>
      <c r="F96" s="7">
        <f t="shared" ref="F96:G96" si="263">F95+1.54672495336205</f>
        <v>-198.80478595164749</v>
      </c>
      <c r="G96" s="7">
        <f t="shared" si="263"/>
        <v>-198.03142347496646</v>
      </c>
      <c r="H96" s="7">
        <f t="shared" si="157"/>
        <v>9.9666666666666667E-2</v>
      </c>
      <c r="I96" s="7">
        <f t="shared" si="112"/>
        <v>9.6622222222222234E-2</v>
      </c>
      <c r="J96" s="7">
        <f t="shared" si="113"/>
        <v>7.4022222222222225E-2</v>
      </c>
      <c r="K96" s="7">
        <f t="shared" si="192"/>
        <v>3.1508739650413897E-2</v>
      </c>
      <c r="L96" s="43">
        <f t="shared" si="193"/>
        <v>0.30531371960372278</v>
      </c>
      <c r="M96" s="7">
        <f t="shared" si="114"/>
        <v>0.34644250975682978</v>
      </c>
      <c r="N96" s="8"/>
      <c r="O96" s="58">
        <f t="shared" si="201"/>
        <v>-0.67274781214858381</v>
      </c>
      <c r="P96" s="14">
        <f t="shared" ref="P96" si="264">P95</f>
        <v>1.7050000000000001</v>
      </c>
      <c r="Q96" s="14">
        <f t="shared" si="162"/>
        <v>0.75036782796234103</v>
      </c>
      <c r="R96" s="14">
        <f t="shared" si="170"/>
        <v>-1.6</v>
      </c>
      <c r="S96"/>
      <c r="T96"/>
      <c r="U96" s="3"/>
      <c r="W96" s="7">
        <f t="shared" ref="W96:X96" si="265">W95+4.64017486008615</f>
        <v>-28.665041081943883</v>
      </c>
      <c r="X96" s="7">
        <f t="shared" si="265"/>
        <v>-26.344953651900823</v>
      </c>
      <c r="Y96" s="7">
        <f t="shared" si="196"/>
        <v>1.0002857142857142</v>
      </c>
      <c r="Z96" s="7">
        <f t="shared" si="228"/>
        <v>0.91277301587301596</v>
      </c>
      <c r="AA96" s="7">
        <f t="shared" si="229"/>
        <v>0.46866600529100527</v>
      </c>
      <c r="AB96" s="7">
        <f t="shared" si="230"/>
        <v>0.94759808812302193</v>
      </c>
      <c r="AC96" s="43">
        <f t="shared" si="231"/>
        <v>1.1343253041462105</v>
      </c>
      <c r="AD96" s="8"/>
      <c r="AE96" s="14">
        <f t="shared" si="232"/>
        <v>0.16615713399228985</v>
      </c>
      <c r="AF96" s="14">
        <f t="shared" si="172"/>
        <v>13.87</v>
      </c>
      <c r="AG96" s="19"/>
      <c r="AH96" s="21"/>
      <c r="AI96" s="3"/>
    </row>
    <row r="97" spans="1:35">
      <c r="A97" s="47">
        <v>72070</v>
      </c>
      <c r="B97" s="48">
        <f t="shared" si="164"/>
        <v>-72.069999999999993</v>
      </c>
      <c r="C97" s="48">
        <v>9.8000000000000004E-2</v>
      </c>
      <c r="F97" s="7">
        <f t="shared" ref="F97:G97" si="266">F96+1.54672495336205</f>
        <v>-197.25806099828543</v>
      </c>
      <c r="G97" s="7">
        <f t="shared" si="266"/>
        <v>-196.4846985216044</v>
      </c>
      <c r="H97" s="7">
        <f t="shared" si="157"/>
        <v>0.14400000000000002</v>
      </c>
      <c r="I97" s="7">
        <f t="shared" si="112"/>
        <v>0.11111111111111112</v>
      </c>
      <c r="J97" s="7">
        <f t="shared" si="113"/>
        <v>7.7207407407407405E-2</v>
      </c>
      <c r="K97" s="7">
        <f t="shared" si="192"/>
        <v>0.29600000000000004</v>
      </c>
      <c r="L97" s="43">
        <f t="shared" si="193"/>
        <v>0.43912501199270859</v>
      </c>
      <c r="M97" s="7">
        <f t="shared" si="114"/>
        <v>0.86510601554255051</v>
      </c>
      <c r="N97" s="8"/>
      <c r="O97" s="58">
        <f t="shared" si="201"/>
        <v>-0.30437392727115659</v>
      </c>
      <c r="P97" s="14">
        <f t="shared" ref="P97" si="267">P96</f>
        <v>1.7050000000000001</v>
      </c>
      <c r="Q97" s="14">
        <f t="shared" si="162"/>
        <v>0.99971090242973004</v>
      </c>
      <c r="R97" s="14">
        <f t="shared" si="170"/>
        <v>-1.6</v>
      </c>
      <c r="S97"/>
      <c r="T97"/>
      <c r="U97" s="3"/>
      <c r="W97" s="7">
        <f t="shared" ref="W97:X97" si="268">W96+4.64017486008615</f>
        <v>-24.024866221857735</v>
      </c>
      <c r="X97" s="27">
        <f t="shared" si="268"/>
        <v>-21.704778791814675</v>
      </c>
      <c r="Y97" s="7">
        <f t="shared" si="196"/>
        <v>1.1848333333333334</v>
      </c>
      <c r="Z97" s="7">
        <f t="shared" si="228"/>
        <v>0.92041468253968262</v>
      </c>
      <c r="AA97" s="7">
        <f t="shared" si="229"/>
        <v>0.43883822751322754</v>
      </c>
      <c r="AB97" s="7">
        <f t="shared" si="230"/>
        <v>1.0973894816671121</v>
      </c>
      <c r="AC97" s="43">
        <f t="shared" si="231"/>
        <v>1.6999319089575438</v>
      </c>
      <c r="AD97" s="8"/>
      <c r="AE97" s="14">
        <f t="shared" si="232"/>
        <v>0.76113615376198185</v>
      </c>
      <c r="AF97" s="14">
        <f t="shared" si="172"/>
        <v>13.87</v>
      </c>
      <c r="AG97" s="19"/>
      <c r="AH97" s="21"/>
      <c r="AI97" s="3"/>
    </row>
    <row r="98" spans="1:35">
      <c r="A98" s="47">
        <v>72753</v>
      </c>
      <c r="B98" s="48">
        <f t="shared" si="164"/>
        <v>-72.753</v>
      </c>
      <c r="C98" s="48">
        <v>0.155</v>
      </c>
      <c r="F98" s="7">
        <f t="shared" ref="F98:G98" si="269">F97+1.54672495336205</f>
        <v>-195.71133604492337</v>
      </c>
      <c r="G98" s="7">
        <f t="shared" si="269"/>
        <v>-194.93797356824234</v>
      </c>
      <c r="H98" s="7">
        <f t="shared" si="157"/>
        <v>8.9666666666666672E-2</v>
      </c>
      <c r="I98" s="7">
        <f t="shared" si="112"/>
        <v>0.12505555555555556</v>
      </c>
      <c r="J98" s="7">
        <f t="shared" si="113"/>
        <v>9.0688888888888888E-2</v>
      </c>
      <c r="K98" s="7">
        <f t="shared" si="192"/>
        <v>-0.28298533984895602</v>
      </c>
      <c r="L98" s="43">
        <f t="shared" si="193"/>
        <v>0.37895123744180359</v>
      </c>
      <c r="M98" s="7">
        <f t="shared" si="114"/>
        <v>-1.1271747120803699E-2</v>
      </c>
      <c r="N98" s="8"/>
      <c r="O98" s="58">
        <f t="shared" si="201"/>
        <v>0.97712173941978264</v>
      </c>
      <c r="P98" s="14">
        <f t="shared" ref="P98" si="270">P97</f>
        <v>1.7050000000000001</v>
      </c>
      <c r="Q98" s="14">
        <f t="shared" si="162"/>
        <v>0.7812781351011493</v>
      </c>
      <c r="R98" s="14">
        <f t="shared" si="170"/>
        <v>-1.6</v>
      </c>
      <c r="S98"/>
      <c r="T98"/>
      <c r="U98" s="3"/>
      <c r="W98" s="7">
        <f t="shared" ref="W98:X98" si="271">W97+4.64017486008615</f>
        <v>-19.384691361771587</v>
      </c>
      <c r="X98" s="7">
        <f t="shared" si="271"/>
        <v>-17.064603931728527</v>
      </c>
      <c r="Y98" s="7">
        <f t="shared" si="196"/>
        <v>0.576125</v>
      </c>
      <c r="Z98" s="7">
        <f t="shared" ref="Z98:Z99" si="272">AVERAGE(Y97:Y99)</f>
        <v>0.60565277777777782</v>
      </c>
      <c r="AA98" s="7">
        <f t="shared" ref="AA98:AA99" si="273">AVERAGE(Y94:Y102)</f>
        <v>0.4185882275132275</v>
      </c>
      <c r="AB98" s="7">
        <f t="shared" ref="AB98:AB99" si="274">(Z98/AA98)-1</f>
        <v>0.44689395919200581</v>
      </c>
      <c r="AC98" s="43">
        <f t="shared" ref="AC98:AC99" si="275">(Y98/AA98)-1</f>
        <v>0.37635261130652387</v>
      </c>
      <c r="AD98" s="8"/>
      <c r="AE98" s="14">
        <f t="shared" si="232"/>
        <v>0.99997110810034584</v>
      </c>
      <c r="AF98" s="14">
        <f t="shared" si="172"/>
        <v>13.87</v>
      </c>
      <c r="AG98" s="19"/>
      <c r="AH98" s="21"/>
      <c r="AI98" s="3"/>
    </row>
    <row r="99" spans="1:35">
      <c r="A99" s="47">
        <v>72840</v>
      </c>
      <c r="B99" s="48">
        <f t="shared" si="164"/>
        <v>-72.84</v>
      </c>
      <c r="C99" s="48">
        <v>5.2999999999999999E-2</v>
      </c>
      <c r="F99" s="7">
        <f t="shared" ref="F99:G99" si="276">F98+1.54672495336205</f>
        <v>-194.16461109156131</v>
      </c>
      <c r="G99" s="7">
        <f t="shared" si="276"/>
        <v>-193.39124861488028</v>
      </c>
      <c r="H99" s="7">
        <f t="shared" si="157"/>
        <v>0.14149999999999999</v>
      </c>
      <c r="I99" s="7">
        <f t="shared" si="112"/>
        <v>9.8944444444444446E-2</v>
      </c>
      <c r="J99" s="7">
        <f t="shared" si="113"/>
        <v>0.1178</v>
      </c>
      <c r="K99" s="7">
        <f t="shared" si="192"/>
        <v>0.43009545199326205</v>
      </c>
      <c r="L99" s="43">
        <f t="shared" si="193"/>
        <v>-0.16006413884172799</v>
      </c>
      <c r="M99" s="7">
        <f t="shared" si="114"/>
        <v>0.20118845500848881</v>
      </c>
      <c r="N99" s="8"/>
      <c r="O99" s="58">
        <f t="shared" si="201"/>
        <v>-0.67274781214867296</v>
      </c>
      <c r="P99" s="14">
        <f t="shared" ref="P99" si="277">P98</f>
        <v>1.7050000000000001</v>
      </c>
      <c r="Q99" s="14">
        <f t="shared" si="162"/>
        <v>0.19727664541945736</v>
      </c>
      <c r="R99" s="14">
        <f t="shared" si="170"/>
        <v>-1.6</v>
      </c>
      <c r="S99"/>
      <c r="T99"/>
      <c r="U99" s="3"/>
      <c r="W99" s="7">
        <f t="shared" ref="W99:X99" si="278">W98+4.64017486008615</f>
        <v>-14.744516501685437</v>
      </c>
      <c r="X99" s="7">
        <f t="shared" si="278"/>
        <v>-12.424429071642377</v>
      </c>
      <c r="Y99" s="7">
        <f t="shared" si="196"/>
        <v>5.5999999999999994E-2</v>
      </c>
      <c r="Z99" s="7">
        <f t="shared" si="272"/>
        <v>0.22180833333333336</v>
      </c>
      <c r="AA99" s="7">
        <f t="shared" si="273"/>
        <v>0.38583267195767207</v>
      </c>
      <c r="AB99" s="7">
        <f t="shared" si="274"/>
        <v>-0.42511780506326091</v>
      </c>
      <c r="AC99" s="43">
        <f t="shared" si="275"/>
        <v>-0.85485936243848348</v>
      </c>
      <c r="AD99" s="8"/>
      <c r="AE99" s="14">
        <f t="shared" si="232"/>
        <v>0.770908467517611</v>
      </c>
      <c r="AF99" s="14">
        <f t="shared" si="172"/>
        <v>13.87</v>
      </c>
      <c r="AG99" s="19"/>
      <c r="AH99" s="21"/>
      <c r="AI99" s="3"/>
    </row>
    <row r="100" spans="1:35">
      <c r="A100" s="47">
        <v>73706</v>
      </c>
      <c r="B100" s="48">
        <f t="shared" si="164"/>
        <v>-73.706000000000003</v>
      </c>
      <c r="C100" s="48">
        <v>0.19</v>
      </c>
      <c r="F100" s="7">
        <f t="shared" ref="F100:G100" si="279">F99+1.54672495336205</f>
        <v>-192.61788613819925</v>
      </c>
      <c r="G100" s="7">
        <f t="shared" si="279"/>
        <v>-191.84452366151822</v>
      </c>
      <c r="H100" s="7">
        <f t="shared" si="157"/>
        <v>6.5666666666666665E-2</v>
      </c>
      <c r="I100" s="7">
        <f t="shared" si="112"/>
        <v>8.6555555555555552E-2</v>
      </c>
      <c r="J100" s="7">
        <f t="shared" si="113"/>
        <v>0.19722222222222222</v>
      </c>
      <c r="K100" s="7">
        <f t="shared" si="192"/>
        <v>-0.24133504492939661</v>
      </c>
      <c r="L100" s="43">
        <f t="shared" si="193"/>
        <v>-0.56112676056338029</v>
      </c>
      <c r="M100" s="7">
        <f t="shared" si="114"/>
        <v>-0.66704225352112678</v>
      </c>
      <c r="N100" s="8"/>
      <c r="O100" s="58">
        <f t="shared" si="201"/>
        <v>-0.30437392727109591</v>
      </c>
      <c r="P100" s="14">
        <f t="shared" ref="P100" si="280">P99</f>
        <v>1.7050000000000001</v>
      </c>
      <c r="Q100" s="14">
        <f t="shared" si="162"/>
        <v>-0.47903277913970499</v>
      </c>
      <c r="R100" s="14">
        <f t="shared" si="170"/>
        <v>-1.6</v>
      </c>
      <c r="S100"/>
      <c r="T100"/>
      <c r="U100" s="3"/>
      <c r="W100" s="7">
        <f t="shared" ref="W100:X100" si="281">W99+4.64017486008615</f>
        <v>-10.104341641599287</v>
      </c>
      <c r="X100" s="7">
        <f t="shared" si="281"/>
        <v>-7.7842542115562274</v>
      </c>
      <c r="Y100" s="7">
        <f t="shared" si="196"/>
        <v>3.3299999999999996E-2</v>
      </c>
      <c r="Z100" s="7"/>
      <c r="AA100" s="7"/>
      <c r="AB100" s="7"/>
      <c r="AC100" s="43"/>
      <c r="AD100" s="8"/>
      <c r="AE100" s="14">
        <f t="shared" si="232"/>
        <v>0.1811291872901194</v>
      </c>
      <c r="AF100" s="14">
        <f t="shared" si="172"/>
        <v>13.87</v>
      </c>
      <c r="AG100" s="19"/>
      <c r="AH100" s="21"/>
      <c r="AI100" s="3"/>
    </row>
    <row r="101" spans="1:35">
      <c r="A101" s="47">
        <v>74322</v>
      </c>
      <c r="B101" s="48">
        <f t="shared" si="164"/>
        <v>-74.322000000000003</v>
      </c>
      <c r="C101" s="48">
        <v>0.20499999999999999</v>
      </c>
      <c r="F101" s="7">
        <f t="shared" ref="F101:G101" si="282">F100+1.54672495336205</f>
        <v>-191.07116118483719</v>
      </c>
      <c r="G101" s="7">
        <f t="shared" si="282"/>
        <v>-190.29779870815617</v>
      </c>
      <c r="H101" s="7">
        <f t="shared" si="157"/>
        <v>5.2500000000000005E-2</v>
      </c>
      <c r="I101" s="7">
        <f t="shared" si="112"/>
        <v>8.8388888888888892E-2</v>
      </c>
      <c r="J101" s="7">
        <f t="shared" si="113"/>
        <v>0.25703703703703706</v>
      </c>
      <c r="K101" s="7">
        <f t="shared" si="192"/>
        <v>-0.40603394091766176</v>
      </c>
      <c r="L101" s="43">
        <f t="shared" si="193"/>
        <v>-0.65612391930835745</v>
      </c>
      <c r="M101" s="7">
        <f t="shared" si="114"/>
        <v>-0.79574927953890495</v>
      </c>
      <c r="N101" s="8"/>
      <c r="O101" s="58">
        <f t="shared" si="201"/>
        <v>0.97712173941978109</v>
      </c>
      <c r="P101" s="14">
        <f t="shared" ref="P101" si="283">P100</f>
        <v>1.7050000000000001</v>
      </c>
      <c r="Q101" s="14">
        <f t="shared" si="162"/>
        <v>-0.93119744248306735</v>
      </c>
      <c r="R101" s="14">
        <f t="shared" si="170"/>
        <v>-1.6</v>
      </c>
      <c r="S101"/>
      <c r="T101"/>
      <c r="U101" s="3"/>
      <c r="W101" s="7">
        <f t="shared" ref="W101:X101" si="284">W100+4.64017486008615</f>
        <v>-5.4641667815131374</v>
      </c>
      <c r="X101" s="7">
        <f t="shared" si="284"/>
        <v>-3.1440793514700776</v>
      </c>
      <c r="Y101" s="7">
        <f t="shared" si="196"/>
        <v>2.2749999999999999E-2</v>
      </c>
      <c r="Z101" s="7"/>
      <c r="AA101" s="7"/>
      <c r="AB101" s="7"/>
      <c r="AC101" s="43"/>
      <c r="AD101" s="8"/>
      <c r="AE101" s="14">
        <f t="shared" si="232"/>
        <v>-0.49340245269710609</v>
      </c>
      <c r="AF101" s="14">
        <f t="shared" si="172"/>
        <v>13.87</v>
      </c>
      <c r="AG101" s="19"/>
      <c r="AH101" s="21"/>
      <c r="AI101" s="3"/>
    </row>
    <row r="102" spans="1:35">
      <c r="A102" s="47">
        <v>74903</v>
      </c>
      <c r="B102" s="48">
        <f t="shared" si="164"/>
        <v>-74.903000000000006</v>
      </c>
      <c r="C102" s="48">
        <v>6.3E-2</v>
      </c>
      <c r="F102" s="7">
        <f t="shared" ref="F102:G102" si="285">F101+1.54672495336205</f>
        <v>-189.52443623147514</v>
      </c>
      <c r="G102" s="7">
        <f t="shared" si="285"/>
        <v>-188.75107375479411</v>
      </c>
      <c r="H102" s="7">
        <f t="shared" si="157"/>
        <v>0.14699999999999999</v>
      </c>
      <c r="I102" s="7">
        <f t="shared" si="112"/>
        <v>0.15783333333333335</v>
      </c>
      <c r="J102" s="7">
        <f t="shared" si="113"/>
        <v>0.26725925925925925</v>
      </c>
      <c r="K102" s="7">
        <f t="shared" si="192"/>
        <v>-6.8637803590285262E-2</v>
      </c>
      <c r="L102" s="43">
        <f t="shared" si="193"/>
        <v>-0.40943736141906861</v>
      </c>
      <c r="M102" s="7">
        <f t="shared" si="114"/>
        <v>-0.44997228381374721</v>
      </c>
      <c r="N102" s="8"/>
      <c r="O102" s="58">
        <f t="shared" si="201"/>
        <v>-0.67274781214867807</v>
      </c>
      <c r="P102" s="14">
        <f t="shared" ref="P102" si="286">P101</f>
        <v>1.7050000000000001</v>
      </c>
      <c r="Q102" s="14">
        <f t="shared" si="162"/>
        <v>-0.94764447338181179</v>
      </c>
      <c r="R102" s="14">
        <f t="shared" si="170"/>
        <v>-1.6</v>
      </c>
      <c r="S102"/>
      <c r="T102"/>
      <c r="U102" s="3"/>
      <c r="W102" s="7">
        <f t="shared" ref="W102:X102" si="287">W101+4.64017486008615</f>
        <v>-0.82399192142698752</v>
      </c>
      <c r="X102" s="7">
        <f t="shared" si="287"/>
        <v>1.4960955086160723</v>
      </c>
      <c r="Y102" s="7">
        <v>2.3E-2</v>
      </c>
      <c r="Z102" s="7" t="s">
        <v>151</v>
      </c>
      <c r="AA102" s="7"/>
      <c r="AB102" s="7"/>
      <c r="AC102" s="43"/>
      <c r="AD102" s="8"/>
      <c r="AE102" s="14">
        <f t="shared" si="232"/>
        <v>-0.9370656015099037</v>
      </c>
      <c r="AF102" s="14">
        <f t="shared" si="172"/>
        <v>13.87</v>
      </c>
      <c r="AG102" s="19"/>
      <c r="AH102" s="21"/>
      <c r="AI102" s="3"/>
    </row>
    <row r="103" spans="1:35">
      <c r="A103" s="47">
        <v>74985</v>
      </c>
      <c r="B103" s="48">
        <f t="shared" si="164"/>
        <v>-74.984999999999999</v>
      </c>
      <c r="C103" s="48">
        <v>0.10299999999999999</v>
      </c>
      <c r="F103" s="7">
        <f t="shared" ref="F103:G103" si="288">F102+1.54672495336205</f>
        <v>-187.97771127811308</v>
      </c>
      <c r="G103" s="7">
        <f t="shared" si="288"/>
        <v>-187.20434880143205</v>
      </c>
      <c r="H103" s="7">
        <f t="shared" si="157"/>
        <v>0.27400000000000002</v>
      </c>
      <c r="I103" s="7">
        <f t="shared" si="112"/>
        <v>0.39399999999999996</v>
      </c>
      <c r="J103" s="7">
        <f t="shared" si="113"/>
        <v>0.27237037037037043</v>
      </c>
      <c r="K103" s="7">
        <f t="shared" si="192"/>
        <v>-0.30456852791878164</v>
      </c>
      <c r="L103" s="43">
        <f t="shared" si="193"/>
        <v>0.44655969540386131</v>
      </c>
      <c r="M103" s="7">
        <f t="shared" si="114"/>
        <v>5.9831384280661926E-3</v>
      </c>
      <c r="N103" s="8"/>
      <c r="O103" s="58">
        <f t="shared" si="201"/>
        <v>-0.30437392727108942</v>
      </c>
      <c r="P103" s="14">
        <f t="shared" ref="P103" si="289">P102</f>
        <v>1.7050000000000001</v>
      </c>
      <c r="Q103" s="14">
        <f t="shared" si="162"/>
        <v>-0.52067812329001595</v>
      </c>
      <c r="R103" s="14">
        <f t="shared" si="170"/>
        <v>-1.6</v>
      </c>
      <c r="S103"/>
      <c r="T103"/>
      <c r="U103" s="3"/>
      <c r="W103" s="7">
        <f t="shared" ref="W103:X103" si="290">W102+4.64017486008615</f>
        <v>3.8161829386591624</v>
      </c>
      <c r="X103" s="7">
        <f t="shared" si="290"/>
        <v>6.1362703687022222</v>
      </c>
      <c r="Y103" s="7">
        <v>2.3E-2</v>
      </c>
      <c r="Z103" s="7" t="s">
        <v>151</v>
      </c>
      <c r="AA103" s="7"/>
      <c r="AB103" s="7"/>
      <c r="AC103" s="43"/>
      <c r="AD103" s="8"/>
      <c r="AE103" s="14">
        <f t="shared" si="232"/>
        <v>-0.94226534105210158</v>
      </c>
      <c r="AF103" s="14">
        <f t="shared" si="172"/>
        <v>13.87</v>
      </c>
      <c r="AG103" s="19"/>
      <c r="AH103" s="21"/>
      <c r="AI103" s="3"/>
    </row>
    <row r="104" spans="1:35">
      <c r="A104" s="47">
        <v>76854</v>
      </c>
      <c r="B104" s="48">
        <f t="shared" si="164"/>
        <v>-76.853999999999999</v>
      </c>
      <c r="C104" s="48">
        <v>7.2999999999999995E-2</v>
      </c>
      <c r="F104" s="7">
        <f t="shared" ref="F104:G104" si="291">F103+1.54672495336205</f>
        <v>-186.43098632475102</v>
      </c>
      <c r="G104" s="7">
        <f t="shared" si="291"/>
        <v>-185.65762384806999</v>
      </c>
      <c r="H104" s="7">
        <f t="shared" si="157"/>
        <v>0.76100000000000001</v>
      </c>
      <c r="I104" s="7">
        <f t="shared" si="112"/>
        <v>0.55766666666666664</v>
      </c>
      <c r="J104" s="7">
        <f t="shared" si="113"/>
        <v>0.28312962962962962</v>
      </c>
      <c r="K104" s="7">
        <f t="shared" si="192"/>
        <v>0.36461446503287509</v>
      </c>
      <c r="L104" s="43">
        <f t="shared" si="193"/>
        <v>0.96965138334750467</v>
      </c>
      <c r="M104" s="7">
        <f t="shared" si="114"/>
        <v>1.6878147687880176</v>
      </c>
      <c r="N104" s="8"/>
      <c r="O104" s="58">
        <f t="shared" si="201"/>
        <v>0.97712173941977365</v>
      </c>
      <c r="P104" s="14">
        <f t="shared" ref="P104" si="292">P103</f>
        <v>1.7050000000000001</v>
      </c>
      <c r="Q104" s="14">
        <f t="shared" si="162"/>
        <v>0.14991930738193698</v>
      </c>
      <c r="R104" s="14">
        <f t="shared" si="170"/>
        <v>-1.6</v>
      </c>
      <c r="S104"/>
      <c r="T104"/>
      <c r="U104" s="3"/>
      <c r="W104" s="7">
        <f t="shared" ref="W104:X104" si="293">W103+4.64017486008615</f>
        <v>8.4563577987453122</v>
      </c>
      <c r="X104" s="7">
        <f t="shared" si="293"/>
        <v>10.776445228788372</v>
      </c>
      <c r="Y104" s="7"/>
      <c r="Z104" s="7"/>
      <c r="AA104" s="7"/>
      <c r="AB104" s="7"/>
      <c r="AC104" s="43"/>
      <c r="AD104" s="8"/>
      <c r="AE104" s="14">
        <f t="shared" si="232"/>
        <v>-0.50656865540323692</v>
      </c>
      <c r="AF104" s="14">
        <f t="shared" si="172"/>
        <v>13.87</v>
      </c>
      <c r="AG104" s="19"/>
      <c r="AH104" s="21"/>
      <c r="AI104" s="3"/>
    </row>
    <row r="105" spans="1:35">
      <c r="A105" s="47">
        <v>76933</v>
      </c>
      <c r="B105" s="48">
        <f t="shared" si="164"/>
        <v>-76.933000000000007</v>
      </c>
      <c r="C105" s="48">
        <v>7.4999999999999997E-2</v>
      </c>
      <c r="F105" s="7">
        <f t="shared" ref="F105:G105" si="294">F104+1.54672495336205</f>
        <v>-184.88426137138896</v>
      </c>
      <c r="G105" s="7">
        <f t="shared" si="294"/>
        <v>-184.11089889470793</v>
      </c>
      <c r="H105" s="7">
        <f t="shared" si="157"/>
        <v>0.63800000000000001</v>
      </c>
      <c r="I105" s="7">
        <f t="shared" si="112"/>
        <v>0.54500000000000004</v>
      </c>
      <c r="J105" s="7">
        <f t="shared" si="113"/>
        <v>0.31372222222222229</v>
      </c>
      <c r="K105" s="7">
        <f t="shared" si="192"/>
        <v>0.17064220183486234</v>
      </c>
      <c r="L105" s="43">
        <f t="shared" si="193"/>
        <v>0.73720559589162371</v>
      </c>
      <c r="M105" s="7">
        <f t="shared" si="114"/>
        <v>1.0336461838144144</v>
      </c>
      <c r="N105" s="8"/>
      <c r="O105" s="58">
        <f t="shared" si="201"/>
        <v>-0.67274781214872514</v>
      </c>
      <c r="P105" s="14">
        <f t="shared" ref="P105" si="295">P104</f>
        <v>1.7050000000000001</v>
      </c>
      <c r="Q105" s="14">
        <f t="shared" si="162"/>
        <v>0.75036782796239254</v>
      </c>
      <c r="R105" s="14">
        <f t="shared" si="170"/>
        <v>-1.6</v>
      </c>
      <c r="S105"/>
      <c r="T105"/>
      <c r="U105" s="3"/>
      <c r="W105" s="7">
        <f t="shared" ref="W105:X105" si="296">W104+4.64017486008615</f>
        <v>13.096532658831462</v>
      </c>
      <c r="X105" s="7">
        <f t="shared" si="296"/>
        <v>15.416620088874522</v>
      </c>
      <c r="Y105" s="7"/>
      <c r="Z105" s="7"/>
      <c r="AA105" s="7"/>
      <c r="AB105" s="7"/>
      <c r="AC105" s="43"/>
      <c r="AD105" s="8"/>
      <c r="AE105" s="14">
        <f t="shared" si="232"/>
        <v>0.16615713399229792</v>
      </c>
      <c r="AF105" s="14">
        <f t="shared" si="172"/>
        <v>13.87</v>
      </c>
      <c r="AG105" s="19"/>
      <c r="AH105" s="21"/>
      <c r="AI105" s="3"/>
    </row>
    <row r="106" spans="1:35">
      <c r="A106" s="47">
        <v>78937</v>
      </c>
      <c r="B106" s="48">
        <f t="shared" si="164"/>
        <v>-78.936999999999998</v>
      </c>
      <c r="C106" s="48">
        <v>0.17799999999999999</v>
      </c>
      <c r="F106" s="7">
        <f t="shared" ref="F106:G106" si="297">F105+1.54672495336205</f>
        <v>-183.3375364180269</v>
      </c>
      <c r="G106" s="7">
        <f t="shared" si="297"/>
        <v>-182.56417394134587</v>
      </c>
      <c r="H106" s="7">
        <f t="shared" si="157"/>
        <v>0.23599999999999999</v>
      </c>
      <c r="I106" s="7">
        <f t="shared" si="112"/>
        <v>0.33655555555555555</v>
      </c>
      <c r="J106" s="7">
        <f t="shared" si="113"/>
        <v>0.34250000000000003</v>
      </c>
      <c r="K106" s="7">
        <f t="shared" si="192"/>
        <v>-0.29877847474413999</v>
      </c>
      <c r="L106" s="43">
        <f t="shared" si="193"/>
        <v>-1.735604217356046E-2</v>
      </c>
      <c r="M106" s="7">
        <f t="shared" si="114"/>
        <v>-0.31094890510948914</v>
      </c>
      <c r="N106" s="8"/>
      <c r="O106" s="58">
        <f t="shared" si="201"/>
        <v>-0.30437392727102869</v>
      </c>
      <c r="P106" s="14">
        <f t="shared" ref="P106" si="298">P105</f>
        <v>1.7050000000000001</v>
      </c>
      <c r="Q106" s="14">
        <f t="shared" si="162"/>
        <v>0.99971090242973193</v>
      </c>
      <c r="R106" s="14">
        <f t="shared" si="170"/>
        <v>-1.6</v>
      </c>
      <c r="S106"/>
      <c r="T106"/>
      <c r="U106" s="3"/>
      <c r="W106" s="7">
        <f t="shared" ref="W106:X106" si="299">W105+4.64017486008615</f>
        <v>17.736707518917612</v>
      </c>
      <c r="X106" s="7">
        <f t="shared" si="299"/>
        <v>20.056794948960672</v>
      </c>
      <c r="Y106" s="7"/>
      <c r="Z106" s="7"/>
      <c r="AA106" s="7"/>
      <c r="AB106" s="7"/>
      <c r="AC106" s="43"/>
      <c r="AD106" s="8"/>
      <c r="AE106" s="14">
        <f t="shared" si="232"/>
        <v>0.76113615376198618</v>
      </c>
      <c r="AF106" s="14">
        <f t="shared" si="172"/>
        <v>13.87</v>
      </c>
      <c r="AG106" s="19"/>
      <c r="AH106" s="21"/>
      <c r="AI106" s="3"/>
    </row>
    <row r="107" spans="1:35">
      <c r="A107" s="47">
        <v>79020</v>
      </c>
      <c r="B107" s="48">
        <f t="shared" si="164"/>
        <v>-79.02</v>
      </c>
      <c r="C107" s="48">
        <v>0.23300000000000001</v>
      </c>
      <c r="F107" s="7">
        <f t="shared" ref="F107:G107" si="300">F106+1.54672495336205</f>
        <v>-181.79081146466484</v>
      </c>
      <c r="G107" s="7">
        <f t="shared" si="300"/>
        <v>-181.01744898798381</v>
      </c>
      <c r="H107" s="7">
        <f t="shared" si="157"/>
        <v>0.13566666666666669</v>
      </c>
      <c r="I107" s="7">
        <f t="shared" si="112"/>
        <v>0.20333333333333337</v>
      </c>
      <c r="J107" s="7">
        <f t="shared" si="113"/>
        <v>0.34194444444444444</v>
      </c>
      <c r="K107" s="7">
        <f t="shared" si="192"/>
        <v>-0.33278688524590161</v>
      </c>
      <c r="L107" s="43">
        <f t="shared" si="193"/>
        <v>-0.40536149471973992</v>
      </c>
      <c r="M107" s="7">
        <f t="shared" si="114"/>
        <v>-0.60324939073923634</v>
      </c>
      <c r="N107" s="8"/>
      <c r="O107" s="58">
        <f t="shared" si="201"/>
        <v>0.9771217394197601</v>
      </c>
      <c r="P107" s="14">
        <f t="shared" ref="P107" si="301">P106</f>
        <v>1.7050000000000001</v>
      </c>
      <c r="Q107" s="14">
        <f t="shared" si="162"/>
        <v>0.78127813510111843</v>
      </c>
      <c r="R107" s="14">
        <f t="shared" si="170"/>
        <v>-1.6</v>
      </c>
      <c r="S107"/>
      <c r="T107"/>
      <c r="U107" s="3"/>
      <c r="W107" s="7">
        <f t="shared" ref="W107:X107" si="302">W106+4.64017486008615</f>
        <v>22.37688237900376</v>
      </c>
      <c r="X107" s="7">
        <f t="shared" si="302"/>
        <v>24.69696980904682</v>
      </c>
      <c r="Y107" s="7"/>
      <c r="Z107" s="7"/>
      <c r="AA107" s="7"/>
      <c r="AB107" s="7"/>
      <c r="AC107" s="43"/>
      <c r="AD107" s="8"/>
      <c r="AE107" s="14">
        <f t="shared" si="232"/>
        <v>0.99997110810034595</v>
      </c>
      <c r="AF107" s="14">
        <f t="shared" si="172"/>
        <v>13.87</v>
      </c>
      <c r="AG107" s="19"/>
      <c r="AH107" s="21"/>
      <c r="AI107" s="3"/>
    </row>
    <row r="108" spans="1:35">
      <c r="A108" s="47">
        <v>80869</v>
      </c>
      <c r="B108" s="48">
        <f t="shared" si="164"/>
        <v>-80.869</v>
      </c>
      <c r="C108" s="48">
        <v>0.28000000000000003</v>
      </c>
      <c r="E108" s="47" t="s">
        <v>92</v>
      </c>
      <c r="F108" s="7">
        <f t="shared" ref="F108:G108" si="303">F107+1.54672495336205</f>
        <v>-180.24408651130278</v>
      </c>
      <c r="G108" s="7">
        <f t="shared" si="303"/>
        <v>-179.47072403462175</v>
      </c>
      <c r="H108" s="7">
        <f>(H107+H109)/2</f>
        <v>0.23833333333333334</v>
      </c>
      <c r="I108" s="7">
        <f t="shared" si="112"/>
        <v>0.23833333333333337</v>
      </c>
      <c r="J108" s="7">
        <f t="shared" si="113"/>
        <v>0.31872222222222224</v>
      </c>
      <c r="K108" s="7">
        <f t="shared" si="192"/>
        <v>0</v>
      </c>
      <c r="L108" s="43">
        <f t="shared" si="193"/>
        <v>-0.25222241589681016</v>
      </c>
      <c r="M108" s="7">
        <f t="shared" si="114"/>
        <v>-0.25222241589681016</v>
      </c>
      <c r="N108" s="8"/>
      <c r="O108" s="58">
        <f t="shared" si="201"/>
        <v>-0.67274781214873025</v>
      </c>
      <c r="P108" s="14">
        <f t="shared" ref="P108" si="304">P107</f>
        <v>1.7050000000000001</v>
      </c>
      <c r="Q108" s="14">
        <f t="shared" si="162"/>
        <v>0.19727664541939491</v>
      </c>
      <c r="R108" s="14">
        <f t="shared" si="170"/>
        <v>-1.6</v>
      </c>
      <c r="S108"/>
      <c r="T108"/>
      <c r="U108" s="3"/>
      <c r="W108" s="7">
        <f t="shared" ref="W108:X108" si="305">W107+4.64017486008615</f>
        <v>27.017057239089908</v>
      </c>
      <c r="X108" s="7">
        <f t="shared" si="305"/>
        <v>29.337144669132968</v>
      </c>
      <c r="Y108" s="7"/>
      <c r="Z108" s="7"/>
      <c r="AA108" s="7"/>
      <c r="AB108" s="7"/>
      <c r="AC108" s="43"/>
      <c r="AD108" s="8"/>
      <c r="AE108" s="14">
        <f t="shared" si="232"/>
        <v>0.77090846751760633</v>
      </c>
      <c r="AF108" s="14">
        <f t="shared" si="172"/>
        <v>13.87</v>
      </c>
      <c r="AG108" s="19"/>
      <c r="AH108" s="21"/>
      <c r="AI108" s="3"/>
    </row>
    <row r="109" spans="1:35">
      <c r="A109" s="47">
        <v>80943</v>
      </c>
      <c r="B109" s="48">
        <f t="shared" si="164"/>
        <v>-80.942999999999998</v>
      </c>
      <c r="C109" s="48">
        <v>0.193</v>
      </c>
      <c r="F109" s="7">
        <f t="shared" ref="F109:G109" si="306">F108+1.54672495336205</f>
        <v>-178.69736155794072</v>
      </c>
      <c r="G109" s="7">
        <f t="shared" si="306"/>
        <v>-177.92399908125969</v>
      </c>
      <c r="H109" s="7">
        <f t="shared" ref="H109:H153" si="307">AVERAGEIFS(DustConcentration,KyrBP2,"&gt;"&amp;F109,KyrBP2,"&lt;="&amp;F110)</f>
        <v>0.34100000000000003</v>
      </c>
      <c r="I109" s="7">
        <f t="shared" si="112"/>
        <v>0.29694444444444446</v>
      </c>
      <c r="J109" s="7">
        <f t="shared" si="113"/>
        <v>0.26700000000000002</v>
      </c>
      <c r="K109" s="7">
        <f t="shared" si="192"/>
        <v>0.14836295603367633</v>
      </c>
      <c r="L109" s="43">
        <f t="shared" si="193"/>
        <v>0.11215147732001651</v>
      </c>
      <c r="M109" s="7">
        <f t="shared" si="114"/>
        <v>0.27715355805243447</v>
      </c>
      <c r="N109" s="8"/>
      <c r="O109" s="58">
        <f t="shared" si="201"/>
        <v>-0.30437392727102219</v>
      </c>
      <c r="P109" s="14">
        <f t="shared" ref="P109" si="308">P108</f>
        <v>1.7050000000000001</v>
      </c>
      <c r="Q109" s="14">
        <f t="shared" si="162"/>
        <v>-0.47903277913974845</v>
      </c>
      <c r="R109" s="14">
        <f t="shared" si="170"/>
        <v>-1.6</v>
      </c>
      <c r="S109"/>
      <c r="T109"/>
      <c r="U109" s="3"/>
      <c r="W109" s="7">
        <f t="shared" ref="W109:X109" si="309">W108+4.64017486008615</f>
        <v>31.657232099176056</v>
      </c>
      <c r="X109" s="7">
        <f t="shared" si="309"/>
        <v>33.977319529219116</v>
      </c>
      <c r="Y109" s="7"/>
      <c r="Z109" s="7"/>
      <c r="AA109" s="7"/>
      <c r="AB109" s="7"/>
      <c r="AC109" s="43"/>
      <c r="AD109" s="8"/>
      <c r="AE109" s="14">
        <f t="shared" si="232"/>
        <v>0.18112918729011396</v>
      </c>
      <c r="AF109" s="14">
        <f t="shared" si="172"/>
        <v>13.87</v>
      </c>
      <c r="AG109" s="19"/>
      <c r="AH109" s="21"/>
      <c r="AI109" s="3"/>
    </row>
    <row r="110" spans="1:35">
      <c r="A110" s="47">
        <v>82352</v>
      </c>
      <c r="B110" s="48">
        <f t="shared" si="164"/>
        <v>-82.352000000000004</v>
      </c>
      <c r="C110" s="48">
        <v>7.8E-2</v>
      </c>
      <c r="F110" s="7">
        <f t="shared" ref="F110:G110" si="310">F109+1.54672495336205</f>
        <v>-177.15063660457866</v>
      </c>
      <c r="G110" s="7">
        <f t="shared" si="310"/>
        <v>-176.37727412789764</v>
      </c>
      <c r="H110" s="7">
        <f t="shared" si="307"/>
        <v>0.3115</v>
      </c>
      <c r="I110" s="7">
        <f t="shared" si="112"/>
        <v>0.26483333333333337</v>
      </c>
      <c r="J110" s="7">
        <f t="shared" si="113"/>
        <v>0.21288888888888891</v>
      </c>
      <c r="K110" s="7">
        <f t="shared" si="192"/>
        <v>0.17621145374449321</v>
      </c>
      <c r="L110" s="43">
        <f t="shared" si="193"/>
        <v>0.24399791231732793</v>
      </c>
      <c r="M110" s="7">
        <f t="shared" si="114"/>
        <v>0.46320459290187888</v>
      </c>
      <c r="N110" s="8"/>
      <c r="O110" s="58">
        <f t="shared" si="201"/>
        <v>0.97712173941975866</v>
      </c>
      <c r="P110" s="14">
        <f t="shared" ref="P110" si="311">P109</f>
        <v>1.7050000000000001</v>
      </c>
      <c r="Q110" s="14">
        <f t="shared" si="162"/>
        <v>-0.93119744248308534</v>
      </c>
      <c r="R110" s="14">
        <f t="shared" si="170"/>
        <v>-1.6</v>
      </c>
      <c r="S110"/>
      <c r="T110"/>
      <c r="U110" s="3"/>
      <c r="W110" s="7">
        <f t="shared" ref="W110:X110" si="312">W109+4.64017486008615</f>
        <v>36.297406959262204</v>
      </c>
      <c r="X110" s="7">
        <f t="shared" si="312"/>
        <v>38.617494389305264</v>
      </c>
      <c r="Y110" s="7"/>
      <c r="Z110" s="7"/>
      <c r="AA110" s="7"/>
      <c r="AB110" s="7"/>
      <c r="AC110" s="43"/>
      <c r="AD110" s="8"/>
      <c r="AE110" s="14">
        <f t="shared" si="232"/>
        <v>-0.49340245269711092</v>
      </c>
      <c r="AF110" s="14">
        <f t="shared" si="172"/>
        <v>13.87</v>
      </c>
      <c r="AG110" s="19"/>
      <c r="AH110" s="21"/>
      <c r="AI110" s="3"/>
    </row>
    <row r="111" spans="1:35">
      <c r="A111" s="47">
        <v>82647</v>
      </c>
      <c r="B111" s="48">
        <f t="shared" si="164"/>
        <v>-82.647000000000006</v>
      </c>
      <c r="C111" s="48">
        <v>0.188</v>
      </c>
      <c r="F111" s="7">
        <f t="shared" ref="F111:G111" si="313">F110+1.54672495336205</f>
        <v>-175.60391165121661</v>
      </c>
      <c r="G111" s="7">
        <f t="shared" si="313"/>
        <v>-174.83054917453558</v>
      </c>
      <c r="H111" s="7">
        <f t="shared" si="307"/>
        <v>0.14199999999999999</v>
      </c>
      <c r="I111" s="7">
        <f t="shared" si="112"/>
        <v>0.17283333333333331</v>
      </c>
      <c r="J111" s="7">
        <f t="shared" si="113"/>
        <v>0.19927777777777778</v>
      </c>
      <c r="K111" s="7">
        <f t="shared" si="192"/>
        <v>-0.17839922854387658</v>
      </c>
      <c r="L111" s="43">
        <f t="shared" si="193"/>
        <v>-0.13270142180094802</v>
      </c>
      <c r="M111" s="7">
        <f t="shared" si="114"/>
        <v>-0.28742681906885981</v>
      </c>
      <c r="N111" s="8"/>
      <c r="O111" s="58">
        <f t="shared" si="201"/>
        <v>-0.67274781214875634</v>
      </c>
      <c r="P111" s="14">
        <f t="shared" ref="P111" si="314">P110</f>
        <v>1.7050000000000001</v>
      </c>
      <c r="Q111" s="14">
        <f t="shared" si="162"/>
        <v>-0.94764447338179147</v>
      </c>
      <c r="R111" s="14">
        <f t="shared" si="170"/>
        <v>-1.6</v>
      </c>
      <c r="S111"/>
      <c r="T111"/>
      <c r="U111" s="3"/>
      <c r="W111" s="7">
        <f t="shared" ref="W111:X111" si="315">W110+4.64017486008615</f>
        <v>40.937581819348352</v>
      </c>
      <c r="X111" s="7">
        <f t="shared" si="315"/>
        <v>43.257669249391412</v>
      </c>
      <c r="Y111" s="7"/>
      <c r="Z111" s="7"/>
      <c r="AA111" s="7"/>
      <c r="AB111" s="7"/>
      <c r="AC111" s="43"/>
      <c r="AD111" s="8"/>
      <c r="AE111" s="14">
        <f t="shared" si="232"/>
        <v>-0.93706560150990581</v>
      </c>
      <c r="AF111" s="14">
        <f t="shared" si="172"/>
        <v>13.87</v>
      </c>
      <c r="AG111" s="19"/>
      <c r="AH111" s="21"/>
      <c r="AI111" s="3"/>
    </row>
    <row r="112" spans="1:35">
      <c r="A112" s="47">
        <v>82721</v>
      </c>
      <c r="B112" s="48">
        <f t="shared" si="164"/>
        <v>-82.721000000000004</v>
      </c>
      <c r="C112" s="48">
        <v>0.223</v>
      </c>
      <c r="F112" s="7">
        <f t="shared" ref="F112:G112" si="316">F111+1.54672495336205</f>
        <v>-174.05718669785455</v>
      </c>
      <c r="G112" s="7">
        <f t="shared" si="316"/>
        <v>-173.28382422117352</v>
      </c>
      <c r="H112" s="7">
        <f t="shared" si="307"/>
        <v>6.5000000000000002E-2</v>
      </c>
      <c r="I112" s="7">
        <f t="shared" si="112"/>
        <v>0.16749999999999998</v>
      </c>
      <c r="J112" s="7">
        <f t="shared" si="113"/>
        <v>0.19698148148148145</v>
      </c>
      <c r="K112" s="7">
        <f t="shared" si="192"/>
        <v>-0.61194029850746268</v>
      </c>
      <c r="L112" s="43">
        <f t="shared" si="193"/>
        <v>-0.14966625928363253</v>
      </c>
      <c r="M112" s="7">
        <f t="shared" si="114"/>
        <v>-0.67001974240857376</v>
      </c>
      <c r="N112" s="8"/>
      <c r="O112" s="58">
        <f t="shared" si="201"/>
        <v>-0.30437392727096152</v>
      </c>
      <c r="P112" s="14">
        <f t="shared" ref="P112" si="317">P111</f>
        <v>1.7050000000000001</v>
      </c>
      <c r="Q112" s="14">
        <f t="shared" si="162"/>
        <v>-0.52067812328997376</v>
      </c>
      <c r="R112" s="14">
        <f t="shared" si="170"/>
        <v>-1.6</v>
      </c>
      <c r="S112"/>
      <c r="T112"/>
      <c r="U112" s="3"/>
      <c r="W112" s="7">
        <f t="shared" ref="W112:X112" si="318">W111+4.64017486008615</f>
        <v>45.577756679434501</v>
      </c>
      <c r="X112" s="7">
        <f t="shared" si="318"/>
        <v>47.89784410947756</v>
      </c>
      <c r="Y112" s="7"/>
      <c r="Z112" s="7"/>
      <c r="AA112" s="7"/>
      <c r="AB112" s="7"/>
      <c r="AC112" s="43"/>
      <c r="AD112" s="8"/>
      <c r="AE112" s="14">
        <f t="shared" si="232"/>
        <v>-0.94226534105209991</v>
      </c>
      <c r="AF112" s="14">
        <f t="shared" si="172"/>
        <v>13.87</v>
      </c>
      <c r="AG112" s="19"/>
      <c r="AH112" s="21"/>
      <c r="AI112" s="3"/>
    </row>
    <row r="113" spans="1:35">
      <c r="A113" s="47">
        <v>84378</v>
      </c>
      <c r="B113" s="48">
        <f t="shared" si="164"/>
        <v>-84.378</v>
      </c>
      <c r="C113" s="48">
        <v>6.8000000000000005E-2</v>
      </c>
      <c r="F113" s="7">
        <f t="shared" ref="F113:G113" si="319">F112+1.54672495336205</f>
        <v>-172.51046174449249</v>
      </c>
      <c r="G113" s="7">
        <f t="shared" si="319"/>
        <v>-171.73709926781146</v>
      </c>
      <c r="H113" s="7">
        <f t="shared" si="307"/>
        <v>0.29549999999999998</v>
      </c>
      <c r="I113" s="7">
        <f t="shared" si="112"/>
        <v>0.17049999999999998</v>
      </c>
      <c r="J113" s="7">
        <f t="shared" si="113"/>
        <v>0.20683333333333334</v>
      </c>
      <c r="K113" s="7">
        <f t="shared" si="192"/>
        <v>0.73313782991202348</v>
      </c>
      <c r="L113" s="43">
        <f t="shared" si="193"/>
        <v>-0.17566478646253036</v>
      </c>
      <c r="M113" s="7">
        <f t="shared" si="114"/>
        <v>0.42868654311039478</v>
      </c>
      <c r="N113" s="8"/>
      <c r="O113" s="58">
        <f t="shared" si="201"/>
        <v>0.97712173941974512</v>
      </c>
      <c r="P113" s="14">
        <f t="shared" ref="P113" si="320">P112</f>
        <v>1.7050000000000001</v>
      </c>
      <c r="Q113" s="14">
        <f t="shared" si="162"/>
        <v>0.14991930738201401</v>
      </c>
      <c r="R113" s="14">
        <f t="shared" si="170"/>
        <v>-1.6</v>
      </c>
      <c r="S113"/>
      <c r="T113"/>
      <c r="U113" s="3"/>
      <c r="W113" s="7">
        <f t="shared" ref="W113:X113" si="321">W112+4.64017486008615</f>
        <v>50.217931539520649</v>
      </c>
      <c r="X113" s="7">
        <f t="shared" si="321"/>
        <v>52.538018969563709</v>
      </c>
      <c r="Y113" s="7"/>
      <c r="Z113" s="7"/>
      <c r="AA113" s="7"/>
      <c r="AB113" s="7"/>
      <c r="AC113" s="43"/>
      <c r="AD113" s="8"/>
      <c r="AE113" s="14">
        <f t="shared" si="232"/>
        <v>-0.50656865540323104</v>
      </c>
      <c r="AF113" s="14">
        <f t="shared" si="172"/>
        <v>13.87</v>
      </c>
      <c r="AG113" s="19"/>
      <c r="AH113" s="21"/>
      <c r="AI113" s="3"/>
    </row>
    <row r="114" spans="1:35">
      <c r="A114" s="47">
        <v>84448</v>
      </c>
      <c r="B114" s="48">
        <f t="shared" si="164"/>
        <v>-84.447999999999993</v>
      </c>
      <c r="C114" s="48">
        <v>5.8000000000000003E-2</v>
      </c>
      <c r="F114" s="7">
        <f t="shared" ref="F114:G114" si="322">F113+1.54672495336205</f>
        <v>-170.96373679113043</v>
      </c>
      <c r="G114" s="7">
        <f t="shared" si="322"/>
        <v>-170.1903743144494</v>
      </c>
      <c r="H114" s="7">
        <f t="shared" si="307"/>
        <v>0.151</v>
      </c>
      <c r="I114" s="7">
        <f t="shared" si="112"/>
        <v>0.18666666666666668</v>
      </c>
      <c r="J114" s="7">
        <f t="shared" si="113"/>
        <v>0.20116666666666666</v>
      </c>
      <c r="K114" s="7">
        <f t="shared" si="192"/>
        <v>-0.19107142857142867</v>
      </c>
      <c r="L114" s="43">
        <f t="shared" si="193"/>
        <v>-7.2079536039767911E-2</v>
      </c>
      <c r="M114" s="7">
        <f t="shared" si="114"/>
        <v>-0.24937862468931238</v>
      </c>
      <c r="N114" s="8"/>
      <c r="O114" s="58">
        <f t="shared" si="201"/>
        <v>-0.67274781214880353</v>
      </c>
      <c r="P114" s="14">
        <f t="shared" ref="P114" si="323">P113</f>
        <v>1.7050000000000001</v>
      </c>
      <c r="Q114" s="14">
        <f t="shared" si="162"/>
        <v>0.75036782796242529</v>
      </c>
      <c r="R114" s="14">
        <f t="shared" si="170"/>
        <v>-1.6</v>
      </c>
      <c r="S114"/>
      <c r="T114"/>
      <c r="U114" s="3"/>
      <c r="W114" s="7">
        <f t="shared" ref="W114:X114" si="324">W113+4.64017486008615</f>
        <v>54.858106399606797</v>
      </c>
      <c r="X114" s="7">
        <f t="shared" si="324"/>
        <v>57.178193829649857</v>
      </c>
      <c r="Y114" s="7"/>
      <c r="Z114" s="7"/>
      <c r="AA114" s="7"/>
      <c r="AB114" s="7"/>
      <c r="AC114" s="43"/>
      <c r="AD114" s="8"/>
      <c r="AE114" s="14">
        <f t="shared" si="232"/>
        <v>0.16615713399230295</v>
      </c>
      <c r="AF114" s="14">
        <f t="shared" si="172"/>
        <v>13.87</v>
      </c>
      <c r="AG114" s="19"/>
      <c r="AH114" s="21"/>
      <c r="AI114" s="3"/>
    </row>
    <row r="115" spans="1:35">
      <c r="A115" s="47">
        <v>86016</v>
      </c>
      <c r="B115" s="48">
        <f t="shared" si="164"/>
        <v>-86.016000000000005</v>
      </c>
      <c r="C115" s="48">
        <v>6.5000000000000002E-2</v>
      </c>
      <c r="F115" s="7">
        <f t="shared" ref="F115:G115" si="325">F114+1.54672495336205</f>
        <v>-169.41701183776837</v>
      </c>
      <c r="G115" s="7">
        <f t="shared" si="325"/>
        <v>-168.64364936108734</v>
      </c>
      <c r="H115" s="7">
        <f t="shared" si="307"/>
        <v>0.11349999999999999</v>
      </c>
      <c r="I115" s="7">
        <f t="shared" ref="I115:I178" si="326">AVERAGE(H114:H116)</f>
        <v>0.12649999999999997</v>
      </c>
      <c r="J115" s="7">
        <f t="shared" ref="J115:J178" si="327">AVERAGE(H111:H119)</f>
        <v>0.19299999999999998</v>
      </c>
      <c r="K115" s="7">
        <f t="shared" si="192"/>
        <v>-0.10276679841897218</v>
      </c>
      <c r="L115" s="43">
        <f t="shared" si="193"/>
        <v>-0.34455958549222809</v>
      </c>
      <c r="M115" s="7">
        <f t="shared" ref="M115:M178" si="328">(H115/J115)-1</f>
        <v>-0.41191709844559588</v>
      </c>
      <c r="N115" s="8"/>
      <c r="O115" s="58">
        <f t="shared" si="201"/>
        <v>-0.30437392727092788</v>
      </c>
      <c r="P115" s="14">
        <f t="shared" ref="P115" si="329">P114</f>
        <v>1.7050000000000001</v>
      </c>
      <c r="Q115" s="14">
        <f t="shared" si="162"/>
        <v>0.99971090242973304</v>
      </c>
      <c r="R115" s="14">
        <f t="shared" si="170"/>
        <v>-1.6</v>
      </c>
      <c r="S115"/>
      <c r="T115"/>
      <c r="U115" s="3"/>
    </row>
    <row r="116" spans="1:35">
      <c r="A116" s="47">
        <v>86083</v>
      </c>
      <c r="B116" s="48">
        <f t="shared" si="164"/>
        <v>-86.082999999999998</v>
      </c>
      <c r="C116" s="48">
        <v>7.8E-2</v>
      </c>
      <c r="F116" s="7">
        <f t="shared" ref="F116:G116" si="330">F115+1.54672495336205</f>
        <v>-167.87028688440631</v>
      </c>
      <c r="G116" s="7">
        <f t="shared" si="330"/>
        <v>-167.09692440772528</v>
      </c>
      <c r="H116" s="7">
        <f t="shared" si="307"/>
        <v>0.115</v>
      </c>
      <c r="I116" s="7">
        <f t="shared" si="326"/>
        <v>0.18516666666666667</v>
      </c>
      <c r="J116" s="7">
        <f t="shared" si="327"/>
        <v>0.23083333333333333</v>
      </c>
      <c r="K116" s="7">
        <f t="shared" si="192"/>
        <v>-0.37893789378937892</v>
      </c>
      <c r="L116" s="43">
        <f t="shared" si="193"/>
        <v>-0.19783393501805047</v>
      </c>
      <c r="M116" s="7">
        <f t="shared" si="328"/>
        <v>-0.50180505415162457</v>
      </c>
      <c r="N116" s="8"/>
      <c r="O116" s="58">
        <f t="shared" si="201"/>
        <v>0.97712173941974356</v>
      </c>
      <c r="P116" s="14">
        <f t="shared" ref="P116" si="331">P115</f>
        <v>1.7050000000000001</v>
      </c>
      <c r="Q116" s="14">
        <f t="shared" si="162"/>
        <v>0.78127813510107869</v>
      </c>
      <c r="R116" s="14">
        <f t="shared" si="170"/>
        <v>-1.6</v>
      </c>
      <c r="S116"/>
      <c r="T116"/>
      <c r="U116" s="3"/>
    </row>
    <row r="117" spans="1:35">
      <c r="A117" s="47">
        <v>87766</v>
      </c>
      <c r="B117" s="48">
        <f t="shared" si="164"/>
        <v>-87.766000000000005</v>
      </c>
      <c r="C117" s="48">
        <v>0.09</v>
      </c>
      <c r="F117" s="7">
        <f t="shared" ref="F117:G117" si="332">F116+1.54672495336205</f>
        <v>-166.32356193104425</v>
      </c>
      <c r="G117" s="7">
        <f t="shared" si="332"/>
        <v>-165.55019945436322</v>
      </c>
      <c r="H117" s="7">
        <f t="shared" si="307"/>
        <v>0.32700000000000001</v>
      </c>
      <c r="I117" s="7">
        <f t="shared" si="326"/>
        <v>0.24399999999999999</v>
      </c>
      <c r="J117" s="7">
        <f t="shared" si="327"/>
        <v>0.2545</v>
      </c>
      <c r="K117" s="7">
        <f t="shared" si="192"/>
        <v>0.3401639344262295</v>
      </c>
      <c r="L117" s="43">
        <f t="shared" si="193"/>
        <v>-4.125736738703345E-2</v>
      </c>
      <c r="M117" s="7">
        <f t="shared" si="328"/>
        <v>0.28487229862475449</v>
      </c>
      <c r="N117" s="8"/>
      <c r="O117" s="58">
        <f t="shared" si="201"/>
        <v>-0.67274781214880852</v>
      </c>
      <c r="P117" s="14">
        <f t="shared" ref="P117" si="333">P116</f>
        <v>1.7050000000000001</v>
      </c>
      <c r="Q117" s="14">
        <f t="shared" si="162"/>
        <v>0.19727664541934639</v>
      </c>
      <c r="R117" s="14">
        <f t="shared" si="170"/>
        <v>-1.6</v>
      </c>
      <c r="S117"/>
      <c r="T117"/>
      <c r="U117" s="3"/>
    </row>
    <row r="118" spans="1:35">
      <c r="A118" s="47">
        <v>87837</v>
      </c>
      <c r="B118" s="48">
        <f t="shared" si="164"/>
        <v>-87.837000000000003</v>
      </c>
      <c r="C118" s="48">
        <v>0.09</v>
      </c>
      <c r="F118" s="7">
        <f t="shared" ref="F118:G118" si="334">F117+1.54672495336205</f>
        <v>-164.77683697768219</v>
      </c>
      <c r="G118" s="7">
        <f t="shared" si="334"/>
        <v>-164.00347450100116</v>
      </c>
      <c r="H118" s="7">
        <f t="shared" si="307"/>
        <v>0.28999999999999998</v>
      </c>
      <c r="I118" s="7">
        <f t="shared" si="326"/>
        <v>0.28499999999999998</v>
      </c>
      <c r="J118" s="7">
        <f t="shared" si="327"/>
        <v>0.29866666666666664</v>
      </c>
      <c r="K118" s="7">
        <f t="shared" si="192"/>
        <v>1.7543859649122862E-2</v>
      </c>
      <c r="L118" s="43">
        <f t="shared" si="193"/>
        <v>-4.5758928571428603E-2</v>
      </c>
      <c r="M118" s="7">
        <f t="shared" si="328"/>
        <v>-2.9017857142857095E-2</v>
      </c>
      <c r="N118" s="8"/>
      <c r="O118" s="58">
        <f t="shared" si="201"/>
        <v>-0.3043739272708943</v>
      </c>
      <c r="P118" s="14">
        <f t="shared" ref="P118" si="335">P117</f>
        <v>1.7050000000000001</v>
      </c>
      <c r="Q118" s="14">
        <f t="shared" si="162"/>
        <v>-0.47903277913980435</v>
      </c>
      <c r="R118" s="14">
        <f t="shared" si="170"/>
        <v>-1.6</v>
      </c>
      <c r="S118"/>
      <c r="T118"/>
      <c r="U118" s="3"/>
    </row>
    <row r="119" spans="1:35">
      <c r="A119" s="47">
        <v>89597</v>
      </c>
      <c r="B119" s="48">
        <f t="shared" si="164"/>
        <v>-89.596999999999994</v>
      </c>
      <c r="C119" s="48">
        <v>0.19</v>
      </c>
      <c r="F119" s="7">
        <f t="shared" ref="F119:G119" si="336">F118+1.54672495336205</f>
        <v>-163.23011202432014</v>
      </c>
      <c r="G119" s="7">
        <f t="shared" si="336"/>
        <v>-162.45674954763911</v>
      </c>
      <c r="H119" s="7">
        <f t="shared" si="307"/>
        <v>0.23799999999999999</v>
      </c>
      <c r="I119" s="7">
        <f t="shared" si="326"/>
        <v>0.33683333333333332</v>
      </c>
      <c r="J119" s="7">
        <f t="shared" si="327"/>
        <v>0.41833333333333328</v>
      </c>
      <c r="K119" s="7">
        <f t="shared" si="192"/>
        <v>-0.29341909945571498</v>
      </c>
      <c r="L119" s="43">
        <f t="shared" si="193"/>
        <v>-0.19482071713147409</v>
      </c>
      <c r="M119" s="7">
        <f t="shared" si="328"/>
        <v>-0.43107569721115535</v>
      </c>
      <c r="N119" s="8"/>
      <c r="O119" s="58">
        <f t="shared" si="201"/>
        <v>0.97712173941973002</v>
      </c>
      <c r="P119" s="14">
        <f t="shared" ref="P119" si="337">P118</f>
        <v>1.7050000000000001</v>
      </c>
      <c r="Q119" s="14">
        <f t="shared" si="162"/>
        <v>-0.93119744248310865</v>
      </c>
      <c r="R119" s="14">
        <f t="shared" si="170"/>
        <v>-1.6</v>
      </c>
      <c r="S119"/>
      <c r="T119"/>
      <c r="U119" s="3"/>
    </row>
    <row r="120" spans="1:35">
      <c r="A120" s="47">
        <v>89672</v>
      </c>
      <c r="B120" s="48">
        <f t="shared" si="164"/>
        <v>-89.671999999999997</v>
      </c>
      <c r="C120" s="48">
        <v>0.20799999999999999</v>
      </c>
      <c r="F120" s="7">
        <f t="shared" ref="F120:G120" si="338">F119+1.54672495336205</f>
        <v>-161.68338707095808</v>
      </c>
      <c r="G120" s="7">
        <f t="shared" si="338"/>
        <v>-160.91002459427705</v>
      </c>
      <c r="H120" s="7">
        <f t="shared" si="307"/>
        <v>0.48249999999999998</v>
      </c>
      <c r="I120" s="7">
        <f t="shared" si="326"/>
        <v>0.33283333333333331</v>
      </c>
      <c r="J120" s="7">
        <f t="shared" si="327"/>
        <v>0.48805555555555546</v>
      </c>
      <c r="K120" s="7">
        <f t="shared" si="192"/>
        <v>0.4496745117676515</v>
      </c>
      <c r="L120" s="43">
        <f t="shared" si="193"/>
        <v>-0.3180421172453044</v>
      </c>
      <c r="M120" s="7">
        <f t="shared" si="328"/>
        <v>-1.1383039271485318E-2</v>
      </c>
      <c r="N120" s="8"/>
      <c r="O120" s="58">
        <f t="shared" si="201"/>
        <v>-0.67274781214883461</v>
      </c>
      <c r="P120" s="14">
        <f t="shared" ref="P120" si="339">P119</f>
        <v>1.7050000000000001</v>
      </c>
      <c r="Q120" s="14">
        <f t="shared" si="162"/>
        <v>-0.94764447338177116</v>
      </c>
      <c r="R120" s="14">
        <f t="shared" si="170"/>
        <v>-1.6</v>
      </c>
      <c r="S120"/>
      <c r="T120"/>
      <c r="U120" s="3"/>
    </row>
    <row r="121" spans="1:35">
      <c r="A121" s="47">
        <v>91480</v>
      </c>
      <c r="B121" s="48">
        <f t="shared" si="164"/>
        <v>-91.48</v>
      </c>
      <c r="C121" s="48">
        <v>0.113</v>
      </c>
      <c r="F121" s="7">
        <f t="shared" ref="F121:G121" si="340">F120+1.54672495336205</f>
        <v>-160.13666211759602</v>
      </c>
      <c r="G121" s="7">
        <f t="shared" si="340"/>
        <v>-159.36329964091499</v>
      </c>
      <c r="H121" s="7">
        <f t="shared" si="307"/>
        <v>0.27800000000000002</v>
      </c>
      <c r="I121" s="7">
        <f t="shared" si="326"/>
        <v>0.48449999999999999</v>
      </c>
      <c r="J121" s="7">
        <f t="shared" si="327"/>
        <v>0.54105555555555551</v>
      </c>
      <c r="K121" s="7">
        <f t="shared" si="192"/>
        <v>-0.42621259029927749</v>
      </c>
      <c r="L121" s="43">
        <f t="shared" si="193"/>
        <v>-0.10452818564534339</v>
      </c>
      <c r="M121" s="7">
        <f t="shared" si="328"/>
        <v>-0.48618954718143537</v>
      </c>
      <c r="N121" s="8"/>
      <c r="O121" s="58">
        <f t="shared" si="201"/>
        <v>-0.30437392727088775</v>
      </c>
      <c r="P121" s="14">
        <f t="shared" ref="P121" si="341">P120</f>
        <v>1.7050000000000001</v>
      </c>
      <c r="Q121" s="14">
        <f t="shared" si="162"/>
        <v>-0.52067812328991936</v>
      </c>
      <c r="R121" s="14">
        <f t="shared" si="170"/>
        <v>-1.6</v>
      </c>
      <c r="S121"/>
      <c r="T121"/>
      <c r="U121" s="3"/>
    </row>
    <row r="122" spans="1:35">
      <c r="A122" s="47">
        <v>91547</v>
      </c>
      <c r="B122" s="48">
        <f t="shared" si="164"/>
        <v>-91.546999999999997</v>
      </c>
      <c r="C122" s="48">
        <v>0.12</v>
      </c>
      <c r="F122" s="7">
        <f t="shared" ref="F122:G122" si="342">F121+1.54672495336205</f>
        <v>-158.58993716423396</v>
      </c>
      <c r="G122" s="7">
        <f t="shared" si="342"/>
        <v>-157.81657468755293</v>
      </c>
      <c r="H122" s="7">
        <f t="shared" si="307"/>
        <v>0.69300000000000006</v>
      </c>
      <c r="I122" s="7">
        <f t="shared" si="326"/>
        <v>0.73299999999999998</v>
      </c>
      <c r="J122" s="7">
        <f t="shared" si="327"/>
        <v>0.54401851851851857</v>
      </c>
      <c r="K122" s="7">
        <f t="shared" si="192"/>
        <v>-5.4570259208731153E-2</v>
      </c>
      <c r="L122" s="43">
        <f t="shared" si="193"/>
        <v>0.34738060387377856</v>
      </c>
      <c r="M122" s="7">
        <f t="shared" si="328"/>
        <v>0.27385369506756985</v>
      </c>
      <c r="N122" s="8"/>
      <c r="O122" s="58">
        <f t="shared" si="201"/>
        <v>0.97712173941972258</v>
      </c>
      <c r="P122" s="14">
        <f t="shared" ref="P122" si="343">P121</f>
        <v>1.7050000000000001</v>
      </c>
      <c r="Q122" s="14">
        <f t="shared" si="162"/>
        <v>0.14991930738206294</v>
      </c>
      <c r="R122" s="14">
        <f t="shared" si="170"/>
        <v>-1.6</v>
      </c>
      <c r="S122"/>
      <c r="T122"/>
      <c r="U122" s="3"/>
    </row>
    <row r="123" spans="1:35">
      <c r="A123" s="47">
        <v>93254</v>
      </c>
      <c r="B123" s="48">
        <f t="shared" si="164"/>
        <v>-93.254000000000005</v>
      </c>
      <c r="C123" s="48">
        <v>0.27</v>
      </c>
      <c r="F123" s="7">
        <f t="shared" ref="F123:G123" si="344">F122+1.54672495336205</f>
        <v>-157.0432122108719</v>
      </c>
      <c r="G123" s="7">
        <f t="shared" si="344"/>
        <v>-156.26984973419087</v>
      </c>
      <c r="H123" s="7">
        <f t="shared" si="307"/>
        <v>1.228</v>
      </c>
      <c r="I123" s="7">
        <f t="shared" si="326"/>
        <v>0.88733333333333331</v>
      </c>
      <c r="J123" s="7">
        <f t="shared" si="327"/>
        <v>0.55707407407407405</v>
      </c>
      <c r="K123" s="7">
        <f t="shared" si="192"/>
        <v>0.38392186326070621</v>
      </c>
      <c r="L123" s="43">
        <f t="shared" si="193"/>
        <v>0.59284622033109491</v>
      </c>
      <c r="M123" s="7">
        <f t="shared" si="328"/>
        <v>1.2043747091283823</v>
      </c>
      <c r="N123" s="8"/>
      <c r="O123" s="58">
        <f t="shared" si="201"/>
        <v>-0.6727478121488818</v>
      </c>
      <c r="P123" s="14">
        <f t="shared" ref="P123" si="345">P122</f>
        <v>1.7050000000000001</v>
      </c>
      <c r="Q123" s="14">
        <f t="shared" si="162"/>
        <v>0.75036782796246737</v>
      </c>
      <c r="R123" s="14">
        <f t="shared" si="170"/>
        <v>-1.6</v>
      </c>
      <c r="S123"/>
      <c r="T123"/>
      <c r="U123" s="3"/>
    </row>
    <row r="124" spans="1:35">
      <c r="A124" s="47">
        <v>93325</v>
      </c>
      <c r="B124" s="48">
        <f t="shared" si="164"/>
        <v>-93.325000000000003</v>
      </c>
      <c r="C124" s="48">
        <v>0.23799999999999999</v>
      </c>
      <c r="F124" s="7">
        <f t="shared" ref="F124:G124" si="346">F123+1.54672495336205</f>
        <v>-155.49648725750984</v>
      </c>
      <c r="G124" s="7">
        <f t="shared" si="346"/>
        <v>-154.72312478082881</v>
      </c>
      <c r="H124" s="7">
        <f t="shared" si="307"/>
        <v>0.74099999999999999</v>
      </c>
      <c r="I124" s="7">
        <f t="shared" si="326"/>
        <v>0.85366666666666668</v>
      </c>
      <c r="J124" s="7">
        <f t="shared" si="327"/>
        <v>0.58218518518518514</v>
      </c>
      <c r="K124" s="7">
        <f t="shared" si="192"/>
        <v>-0.13197969543147214</v>
      </c>
      <c r="L124" s="43">
        <f t="shared" si="193"/>
        <v>0.46631465105922776</v>
      </c>
      <c r="M124" s="7">
        <f t="shared" si="328"/>
        <v>0.27279089000572565</v>
      </c>
      <c r="N124" s="8"/>
      <c r="O124" s="58">
        <f t="shared" si="201"/>
        <v>-0.30437392727085416</v>
      </c>
      <c r="P124" s="14">
        <f t="shared" ref="P124" si="347">P123</f>
        <v>1.7050000000000001</v>
      </c>
      <c r="Q124" s="14">
        <f t="shared" si="162"/>
        <v>0.99971090242973459</v>
      </c>
      <c r="R124" s="14">
        <f t="shared" si="170"/>
        <v>-1.6</v>
      </c>
      <c r="S124"/>
      <c r="T124"/>
      <c r="U124" s="3"/>
    </row>
    <row r="125" spans="1:35">
      <c r="A125" s="47">
        <v>95000</v>
      </c>
      <c r="B125" s="48">
        <f t="shared" si="164"/>
        <v>-95</v>
      </c>
      <c r="C125" s="48">
        <v>7.0000000000000007E-2</v>
      </c>
      <c r="F125" s="7">
        <f t="shared" ref="F125:G125" si="348">F124+1.54672495336205</f>
        <v>-153.94976230414778</v>
      </c>
      <c r="G125" s="7">
        <f t="shared" si="348"/>
        <v>-153.17639982746675</v>
      </c>
      <c r="H125" s="7">
        <f t="shared" si="307"/>
        <v>0.59199999999999997</v>
      </c>
      <c r="I125" s="7">
        <f t="shared" si="326"/>
        <v>0.56222222222222218</v>
      </c>
      <c r="J125" s="7">
        <f t="shared" si="327"/>
        <v>0.58140740740740748</v>
      </c>
      <c r="K125" s="7">
        <f t="shared" si="192"/>
        <v>5.2964426877470494E-2</v>
      </c>
      <c r="L125" s="43">
        <f t="shared" si="193"/>
        <v>-3.2997834118996261E-2</v>
      </c>
      <c r="M125" s="7">
        <f t="shared" si="328"/>
        <v>1.8218881386163677E-2</v>
      </c>
      <c r="N125" s="8"/>
      <c r="O125" s="58">
        <f t="shared" si="201"/>
        <v>0.97712173941972114</v>
      </c>
      <c r="P125" s="14">
        <f t="shared" ref="P125" si="349">P124</f>
        <v>1.7050000000000001</v>
      </c>
      <c r="Q125" s="14">
        <f t="shared" si="162"/>
        <v>0.78127813510104782</v>
      </c>
      <c r="R125" s="14">
        <f t="shared" si="170"/>
        <v>-1.6</v>
      </c>
      <c r="S125"/>
      <c r="T125"/>
      <c r="U125" s="3"/>
    </row>
    <row r="126" spans="1:35">
      <c r="A126" s="47">
        <v>95070</v>
      </c>
      <c r="B126" s="48">
        <f t="shared" si="164"/>
        <v>-95.07</v>
      </c>
      <c r="C126" s="48">
        <v>0.10299999999999999</v>
      </c>
      <c r="F126" s="7">
        <f t="shared" ref="F126:G126" si="350">F125+1.54672495336205</f>
        <v>-152.40303735078572</v>
      </c>
      <c r="G126" s="7">
        <f t="shared" si="350"/>
        <v>-151.62967487410469</v>
      </c>
      <c r="H126" s="7">
        <f t="shared" si="307"/>
        <v>0.35366666666666663</v>
      </c>
      <c r="I126" s="7">
        <f t="shared" si="326"/>
        <v>0.45105555555555554</v>
      </c>
      <c r="J126" s="7">
        <f t="shared" si="327"/>
        <v>0.63881481481481495</v>
      </c>
      <c r="K126" s="7">
        <f t="shared" si="192"/>
        <v>-0.21591328981401658</v>
      </c>
      <c r="L126" s="43">
        <f t="shared" si="193"/>
        <v>-0.29391813543599277</v>
      </c>
      <c r="M126" s="7">
        <f t="shared" si="328"/>
        <v>-0.44637059369202248</v>
      </c>
      <c r="N126" s="8"/>
      <c r="O126" s="58">
        <f t="shared" si="201"/>
        <v>-0.67274781214890789</v>
      </c>
      <c r="P126" s="14">
        <f t="shared" ref="P126" si="351">P125</f>
        <v>1.7050000000000001</v>
      </c>
      <c r="Q126" s="14">
        <f t="shared" si="162"/>
        <v>0.19727664541928394</v>
      </c>
      <c r="R126" s="14">
        <f t="shared" si="170"/>
        <v>-1.6</v>
      </c>
      <c r="S126"/>
      <c r="T126"/>
      <c r="U126" s="3"/>
    </row>
    <row r="127" spans="1:35">
      <c r="A127" s="47">
        <v>96722</v>
      </c>
      <c r="B127" s="48">
        <f t="shared" si="164"/>
        <v>-96.721999999999994</v>
      </c>
      <c r="C127" s="48">
        <v>4.8000000000000001E-2</v>
      </c>
      <c r="F127" s="7">
        <f t="shared" ref="F127:G127" si="352">F126+1.54672495336205</f>
        <v>-150.85631239742366</v>
      </c>
      <c r="G127" s="7">
        <f t="shared" si="352"/>
        <v>-150.08294992074264</v>
      </c>
      <c r="H127" s="7">
        <f t="shared" si="307"/>
        <v>0.40750000000000003</v>
      </c>
      <c r="I127" s="7">
        <f t="shared" si="326"/>
        <v>0.40838888888888891</v>
      </c>
      <c r="J127" s="7">
        <f t="shared" si="327"/>
        <v>0.62848148148148142</v>
      </c>
      <c r="K127" s="7">
        <f t="shared" si="192"/>
        <v>-2.1765746156985344E-3</v>
      </c>
      <c r="L127" s="43">
        <f t="shared" si="193"/>
        <v>-0.35019741882255873</v>
      </c>
      <c r="M127" s="7">
        <f t="shared" si="328"/>
        <v>-0.35161176262596483</v>
      </c>
      <c r="N127" s="8"/>
      <c r="O127" s="58">
        <f t="shared" si="201"/>
        <v>-0.30437392727079343</v>
      </c>
      <c r="P127" s="14">
        <f t="shared" ref="P127" si="353">P126</f>
        <v>1.7050000000000001</v>
      </c>
      <c r="Q127" s="14">
        <f t="shared" si="162"/>
        <v>-0.47903277913986025</v>
      </c>
      <c r="R127" s="14">
        <f t="shared" si="170"/>
        <v>-1.6</v>
      </c>
      <c r="S127"/>
      <c r="T127"/>
      <c r="U127" s="3"/>
    </row>
    <row r="128" spans="1:35">
      <c r="A128" s="47">
        <v>96791</v>
      </c>
      <c r="B128" s="48">
        <f t="shared" si="164"/>
        <v>-96.790999999999997</v>
      </c>
      <c r="C128" s="48">
        <v>4.2999999999999997E-2</v>
      </c>
      <c r="F128" s="7">
        <f t="shared" ref="F128:G128" si="354">F127+1.54672495336205</f>
        <v>-149.30958744406161</v>
      </c>
      <c r="G128" s="7">
        <f t="shared" si="354"/>
        <v>-148.53622496738058</v>
      </c>
      <c r="H128" s="7">
        <f t="shared" si="307"/>
        <v>0.46400000000000002</v>
      </c>
      <c r="I128" s="7">
        <f t="shared" si="326"/>
        <v>0.44900000000000001</v>
      </c>
      <c r="J128" s="7">
        <f t="shared" si="327"/>
        <v>0.56439259259259267</v>
      </c>
      <c r="K128" s="7">
        <f t="shared" si="192"/>
        <v>3.3407572383073569E-2</v>
      </c>
      <c r="L128" s="43">
        <f t="shared" si="193"/>
        <v>-0.20445447744543466</v>
      </c>
      <c r="M128" s="7">
        <f t="shared" si="328"/>
        <v>-0.17787723281666301</v>
      </c>
      <c r="N128" s="8"/>
      <c r="O128" s="58">
        <f t="shared" si="201"/>
        <v>0.97712173941971359</v>
      </c>
      <c r="P128" s="14">
        <f t="shared" ref="P128" si="355">P127</f>
        <v>1.7050000000000001</v>
      </c>
      <c r="Q128" s="14">
        <f t="shared" si="162"/>
        <v>-0.93119744248313185</v>
      </c>
      <c r="R128" s="14">
        <f t="shared" si="170"/>
        <v>-1.6</v>
      </c>
      <c r="S128"/>
      <c r="T128"/>
      <c r="U128" s="3"/>
    </row>
    <row r="129" spans="1:21">
      <c r="A129" s="47">
        <v>96861</v>
      </c>
      <c r="B129" s="48">
        <f t="shared" si="164"/>
        <v>-96.861000000000004</v>
      </c>
      <c r="C129" s="48">
        <v>5.2999999999999999E-2</v>
      </c>
      <c r="F129" s="7">
        <f t="shared" ref="F129:G129" si="356">F128+1.54672495336205</f>
        <v>-147.76286249069955</v>
      </c>
      <c r="G129" s="7">
        <f t="shared" si="356"/>
        <v>-146.98950001401852</v>
      </c>
      <c r="H129" s="7">
        <f t="shared" si="307"/>
        <v>0.47550000000000003</v>
      </c>
      <c r="I129" s="7">
        <f t="shared" si="326"/>
        <v>0.57805555555555554</v>
      </c>
      <c r="J129" s="7">
        <f t="shared" si="327"/>
        <v>0.53381481481481474</v>
      </c>
      <c r="K129" s="7">
        <f t="shared" si="192"/>
        <v>-0.1774147044690052</v>
      </c>
      <c r="L129" s="43">
        <f t="shared" si="193"/>
        <v>8.2876569763408181E-2</v>
      </c>
      <c r="M129" s="7">
        <f t="shared" si="328"/>
        <v>-0.10924165683757703</v>
      </c>
      <c r="N129" s="8"/>
      <c r="O129" s="58">
        <f t="shared" si="201"/>
        <v>-0.67274781214891299</v>
      </c>
      <c r="P129" s="14">
        <f t="shared" ref="P129" si="357">P128</f>
        <v>1.7050000000000001</v>
      </c>
      <c r="Q129" s="14">
        <f t="shared" si="162"/>
        <v>-0.94764447338175528</v>
      </c>
      <c r="R129" s="14">
        <f t="shared" si="170"/>
        <v>-1.6</v>
      </c>
      <c r="S129"/>
      <c r="T129"/>
      <c r="U129" s="3"/>
    </row>
    <row r="130" spans="1:21">
      <c r="A130" s="47">
        <v>98505</v>
      </c>
      <c r="B130" s="48">
        <f t="shared" si="164"/>
        <v>-98.504999999999995</v>
      </c>
      <c r="C130" s="48">
        <v>7.4999999999999997E-2</v>
      </c>
      <c r="F130" s="7">
        <f t="shared" ref="F130:G130" si="358">F129+1.54672495336205</f>
        <v>-146.21613753733749</v>
      </c>
      <c r="G130" s="7">
        <f t="shared" si="358"/>
        <v>-145.44277506065646</v>
      </c>
      <c r="H130" s="7">
        <f t="shared" si="307"/>
        <v>0.79466666666666663</v>
      </c>
      <c r="I130" s="7">
        <f t="shared" si="326"/>
        <v>0.62338888888888888</v>
      </c>
      <c r="J130" s="7">
        <f t="shared" si="327"/>
        <v>0.51914814814814814</v>
      </c>
      <c r="K130" s="7">
        <f t="shared" si="192"/>
        <v>0.27475269583816053</v>
      </c>
      <c r="L130" s="43">
        <f t="shared" si="193"/>
        <v>0.20079189555539712</v>
      </c>
      <c r="M130" s="7">
        <f t="shared" si="328"/>
        <v>0.53071270599985731</v>
      </c>
      <c r="N130" s="8"/>
      <c r="O130" s="58">
        <f t="shared" si="201"/>
        <v>-0.30437392727075985</v>
      </c>
      <c r="P130" s="14">
        <f t="shared" ref="P130" si="359">P129</f>
        <v>1.7050000000000001</v>
      </c>
      <c r="Q130" s="14">
        <f t="shared" ref="Q130:Q193" si="360" xml:space="preserve"> SIN((2*PI()*(G130+R130)/13.9205245802584) + 2.989911921)</f>
        <v>-0.52067812328986496</v>
      </c>
      <c r="R130" s="14">
        <f t="shared" si="170"/>
        <v>-1.6</v>
      </c>
      <c r="S130"/>
      <c r="T130"/>
      <c r="U130" s="3"/>
    </row>
    <row r="131" spans="1:21">
      <c r="A131" s="47">
        <v>98572</v>
      </c>
      <c r="B131" s="48">
        <f t="shared" ref="B131:B194" si="361">-A131/1000</f>
        <v>-98.572000000000003</v>
      </c>
      <c r="C131" s="48">
        <v>6.8000000000000005E-2</v>
      </c>
      <c r="F131" s="7">
        <f t="shared" ref="F131:G131" si="362">F130+1.54672495336205</f>
        <v>-144.66941258397543</v>
      </c>
      <c r="G131" s="7">
        <f t="shared" si="362"/>
        <v>-143.8960501072944</v>
      </c>
      <c r="H131" s="7">
        <f t="shared" si="307"/>
        <v>0.6</v>
      </c>
      <c r="I131" s="7">
        <f t="shared" si="326"/>
        <v>0.68195555555555565</v>
      </c>
      <c r="J131" s="7">
        <f t="shared" si="327"/>
        <v>0.52433333333333332</v>
      </c>
      <c r="K131" s="7">
        <f t="shared" si="192"/>
        <v>-0.12017726798748707</v>
      </c>
      <c r="L131" s="43">
        <f t="shared" si="193"/>
        <v>0.30061453697817364</v>
      </c>
      <c r="M131" s="7">
        <f t="shared" si="328"/>
        <v>0.14431023521932618</v>
      </c>
      <c r="N131" s="8"/>
      <c r="O131" s="58">
        <f t="shared" si="201"/>
        <v>0.97712173941970004</v>
      </c>
      <c r="P131" s="14">
        <f t="shared" ref="P131" si="363">P130</f>
        <v>1.7050000000000001</v>
      </c>
      <c r="Q131" s="14">
        <f t="shared" si="360"/>
        <v>0.14991930738212594</v>
      </c>
      <c r="R131" s="14">
        <f t="shared" si="170"/>
        <v>-1.6</v>
      </c>
      <c r="S131"/>
      <c r="T131"/>
      <c r="U131" s="3"/>
    </row>
    <row r="132" spans="1:21">
      <c r="A132" s="47">
        <v>98640</v>
      </c>
      <c r="B132" s="48">
        <f t="shared" si="361"/>
        <v>-98.64</v>
      </c>
      <c r="C132" s="48">
        <v>5.0000000000000001E-3</v>
      </c>
      <c r="F132" s="7">
        <f t="shared" ref="F132:G132" si="364">F131+1.54672495336205</f>
        <v>-143.12268763061337</v>
      </c>
      <c r="G132" s="7">
        <f t="shared" si="364"/>
        <v>-142.34932515393234</v>
      </c>
      <c r="H132" s="7">
        <f t="shared" si="307"/>
        <v>0.6512</v>
      </c>
      <c r="I132" s="7">
        <f t="shared" si="326"/>
        <v>0.57233333333333325</v>
      </c>
      <c r="J132" s="7">
        <f t="shared" si="327"/>
        <v>0.50888888888888895</v>
      </c>
      <c r="K132" s="7">
        <f t="shared" si="192"/>
        <v>0.13779848573092623</v>
      </c>
      <c r="L132" s="43">
        <f t="shared" si="193"/>
        <v>0.12467248908296913</v>
      </c>
      <c r="M132" s="7">
        <f t="shared" si="328"/>
        <v>0.27965065502183384</v>
      </c>
      <c r="N132" s="8"/>
      <c r="O132" s="58">
        <f t="shared" si="201"/>
        <v>-0.67274781214893908</v>
      </c>
      <c r="P132" s="14">
        <f t="shared" ref="P132" si="365">P131</f>
        <v>1.7050000000000001</v>
      </c>
      <c r="Q132" s="14">
        <f t="shared" si="360"/>
        <v>0.75036782796250001</v>
      </c>
      <c r="R132" s="14">
        <f t="shared" ref="R132:R195" si="366">R131</f>
        <v>-1.6</v>
      </c>
      <c r="S132"/>
      <c r="T132"/>
      <c r="U132" s="3"/>
    </row>
    <row r="133" spans="1:21">
      <c r="A133" s="47">
        <v>100232</v>
      </c>
      <c r="B133" s="48">
        <f t="shared" si="361"/>
        <v>-100.232</v>
      </c>
      <c r="C133" s="48">
        <v>0.17</v>
      </c>
      <c r="F133" s="7">
        <f t="shared" ref="F133:G133" si="367">F132+1.54672495336205</f>
        <v>-141.57596267725131</v>
      </c>
      <c r="G133" s="7">
        <f t="shared" si="367"/>
        <v>-140.80260020057028</v>
      </c>
      <c r="H133" s="7">
        <f t="shared" si="307"/>
        <v>0.46580000000000005</v>
      </c>
      <c r="I133" s="7">
        <f t="shared" si="326"/>
        <v>0.52566666666666662</v>
      </c>
      <c r="J133" s="7">
        <f t="shared" si="327"/>
        <v>0.48217777777777776</v>
      </c>
      <c r="K133" s="7">
        <f t="shared" si="192"/>
        <v>-0.11388712745719698</v>
      </c>
      <c r="L133" s="43">
        <f t="shared" si="193"/>
        <v>9.0192644483362505E-2</v>
      </c>
      <c r="M133" s="7">
        <f t="shared" si="328"/>
        <v>-3.3966264171812921E-2</v>
      </c>
      <c r="N133" s="8"/>
      <c r="O133" s="58">
        <f t="shared" si="201"/>
        <v>-0.3043739272707533</v>
      </c>
      <c r="P133" s="14">
        <f t="shared" ref="P133" si="368">P132</f>
        <v>1.7050000000000001</v>
      </c>
      <c r="Q133" s="14">
        <f t="shared" si="360"/>
        <v>0.99971090242973581</v>
      </c>
      <c r="R133" s="14">
        <f t="shared" si="366"/>
        <v>-1.6</v>
      </c>
      <c r="S133"/>
      <c r="T133"/>
      <c r="U133" s="3"/>
    </row>
    <row r="134" spans="1:21">
      <c r="A134" s="47">
        <v>100301</v>
      </c>
      <c r="B134" s="48">
        <f t="shared" si="361"/>
        <v>-100.301</v>
      </c>
      <c r="C134" s="48">
        <v>0.14000000000000001</v>
      </c>
      <c r="F134" s="7">
        <f t="shared" ref="F134:G134" si="369">F133+1.54672495336205</f>
        <v>-140.02923772388925</v>
      </c>
      <c r="G134" s="7">
        <f t="shared" si="369"/>
        <v>-139.25587524720822</v>
      </c>
      <c r="H134" s="7">
        <f t="shared" si="307"/>
        <v>0.45999999999999996</v>
      </c>
      <c r="I134" s="7">
        <f t="shared" si="326"/>
        <v>0.44204444444444446</v>
      </c>
      <c r="J134" s="7">
        <f t="shared" si="327"/>
        <v>0.43507283950617281</v>
      </c>
      <c r="K134" s="7">
        <f t="shared" si="192"/>
        <v>4.0619344460084417E-2</v>
      </c>
      <c r="L134" s="43">
        <f t="shared" si="193"/>
        <v>1.6023994846896761E-2</v>
      </c>
      <c r="M134" s="7">
        <f t="shared" si="328"/>
        <v>5.7294223473293826E-2</v>
      </c>
      <c r="N134" s="8"/>
      <c r="O134" s="58">
        <f t="shared" si="201"/>
        <v>0.97712173941969249</v>
      </c>
      <c r="P134" s="14">
        <f t="shared" ref="P134" si="370">P133</f>
        <v>1.7050000000000001</v>
      </c>
      <c r="Q134" s="14">
        <f t="shared" si="360"/>
        <v>0.78127813510101241</v>
      </c>
      <c r="R134" s="14">
        <f t="shared" si="366"/>
        <v>-1.6</v>
      </c>
      <c r="S134"/>
      <c r="T134"/>
      <c r="U134" s="3"/>
    </row>
    <row r="135" spans="1:21">
      <c r="A135" s="47">
        <v>101868</v>
      </c>
      <c r="B135" s="48">
        <f t="shared" si="361"/>
        <v>-101.86799999999999</v>
      </c>
      <c r="C135" s="48">
        <v>0.13300000000000001</v>
      </c>
      <c r="F135" s="7">
        <f t="shared" ref="F135:G135" si="371">F134+1.54672495336205</f>
        <v>-138.48251277052719</v>
      </c>
      <c r="G135" s="7">
        <f t="shared" si="371"/>
        <v>-137.70915029384616</v>
      </c>
      <c r="H135" s="7">
        <f t="shared" si="307"/>
        <v>0.40033333333333337</v>
      </c>
      <c r="I135" s="7">
        <f t="shared" si="326"/>
        <v>0.37627777777777777</v>
      </c>
      <c r="J135" s="7">
        <f t="shared" si="327"/>
        <v>0.35241851851851841</v>
      </c>
      <c r="K135" s="7">
        <f t="shared" si="192"/>
        <v>6.393031153107942E-2</v>
      </c>
      <c r="L135" s="43">
        <f t="shared" si="193"/>
        <v>6.7701491282461168E-2</v>
      </c>
      <c r="M135" s="7">
        <f t="shared" si="328"/>
        <v>0.13595998024234701</v>
      </c>
      <c r="N135" s="8"/>
      <c r="O135" s="58">
        <f t="shared" si="201"/>
        <v>-0.67274781214898616</v>
      </c>
      <c r="P135" s="14">
        <f t="shared" ref="P135" si="372">P134</f>
        <v>1.7050000000000001</v>
      </c>
      <c r="Q135" s="14">
        <f t="shared" si="360"/>
        <v>0.19727664541922846</v>
      </c>
      <c r="R135" s="14">
        <f t="shared" si="366"/>
        <v>-1.6</v>
      </c>
      <c r="S135"/>
      <c r="T135"/>
      <c r="U135" s="3"/>
    </row>
    <row r="136" spans="1:21">
      <c r="A136" s="47">
        <v>101930</v>
      </c>
      <c r="B136" s="48">
        <f t="shared" si="361"/>
        <v>-101.93</v>
      </c>
      <c r="C136" s="48">
        <v>0.11</v>
      </c>
      <c r="F136" s="7">
        <f t="shared" ref="F136:G136" si="373">F135+1.54672495336205</f>
        <v>-136.93578781716514</v>
      </c>
      <c r="G136" s="7">
        <f t="shared" si="373"/>
        <v>-136.16242534048411</v>
      </c>
      <c r="H136" s="7">
        <f t="shared" si="307"/>
        <v>0.26850000000000002</v>
      </c>
      <c r="I136" s="7">
        <f t="shared" si="326"/>
        <v>0.29747777777777779</v>
      </c>
      <c r="J136" s="7">
        <f t="shared" si="327"/>
        <v>0.29422407407407403</v>
      </c>
      <c r="K136" s="7">
        <f t="shared" si="192"/>
        <v>-9.7411571359205085E-2</v>
      </c>
      <c r="L136" s="43">
        <f t="shared" si="193"/>
        <v>1.1058591020953079E-2</v>
      </c>
      <c r="M136" s="7">
        <f t="shared" si="328"/>
        <v>-8.7430215066621964E-2</v>
      </c>
      <c r="N136" s="8"/>
      <c r="O136" s="58">
        <f t="shared" si="201"/>
        <v>-0.30437392727071971</v>
      </c>
      <c r="P136" s="14">
        <f t="shared" ref="P136" si="374">P135</f>
        <v>1.7050000000000001</v>
      </c>
      <c r="Q136" s="14">
        <f t="shared" si="360"/>
        <v>-0.47903277913990372</v>
      </c>
      <c r="R136" s="14">
        <f t="shared" si="366"/>
        <v>-1.6</v>
      </c>
      <c r="S136"/>
      <c r="T136"/>
      <c r="U136" s="3"/>
    </row>
    <row r="137" spans="1:21">
      <c r="A137" s="47">
        <v>103481</v>
      </c>
      <c r="B137" s="48">
        <f t="shared" si="361"/>
        <v>-103.48099999999999</v>
      </c>
      <c r="C137" s="48">
        <v>0.248</v>
      </c>
      <c r="F137" s="7">
        <f t="shared" ref="F137:G137" si="375">F136+1.54672495336205</f>
        <v>-135.38906286380308</v>
      </c>
      <c r="G137" s="7">
        <f t="shared" si="375"/>
        <v>-134.61570038712205</v>
      </c>
      <c r="H137" s="7">
        <f t="shared" si="307"/>
        <v>0.22359999999999997</v>
      </c>
      <c r="I137" s="7">
        <f t="shared" si="326"/>
        <v>0.18121851851851853</v>
      </c>
      <c r="J137" s="7">
        <f t="shared" si="327"/>
        <v>0.22569074074074078</v>
      </c>
      <c r="K137" s="7">
        <f t="shared" si="192"/>
        <v>0.2338694843548812</v>
      </c>
      <c r="L137" s="43">
        <f t="shared" si="193"/>
        <v>-0.19704938747712786</v>
      </c>
      <c r="M137" s="7">
        <f t="shared" si="328"/>
        <v>-9.2637417639677144E-3</v>
      </c>
      <c r="N137" s="8"/>
      <c r="O137" s="58">
        <f t="shared" si="201"/>
        <v>0.97712173941969105</v>
      </c>
      <c r="P137" s="14">
        <f t="shared" ref="P137" si="376">P136</f>
        <v>1.7050000000000001</v>
      </c>
      <c r="Q137" s="14">
        <f t="shared" si="360"/>
        <v>-0.9311974424831525</v>
      </c>
      <c r="R137" s="14">
        <f t="shared" si="366"/>
        <v>-1.6</v>
      </c>
      <c r="S137"/>
      <c r="T137"/>
      <c r="U137" s="3"/>
    </row>
    <row r="138" spans="1:21">
      <c r="A138" s="47">
        <v>103553</v>
      </c>
      <c r="B138" s="48">
        <f t="shared" si="361"/>
        <v>-103.553</v>
      </c>
      <c r="C138" s="48">
        <v>0.18</v>
      </c>
      <c r="F138" s="7">
        <f t="shared" ref="F138:G138" si="377">F137+1.54672495336205</f>
        <v>-133.84233791044102</v>
      </c>
      <c r="G138" s="7">
        <f t="shared" si="377"/>
        <v>-133.06897543375999</v>
      </c>
      <c r="H138" s="7">
        <f t="shared" si="307"/>
        <v>5.1555555555555549E-2</v>
      </c>
      <c r="I138" s="7">
        <f t="shared" si="326"/>
        <v>0.10864444444444443</v>
      </c>
      <c r="J138" s="7">
        <f t="shared" si="327"/>
        <v>0.18756481481481482</v>
      </c>
      <c r="K138" s="7">
        <f t="shared" si="192"/>
        <v>-0.52546533033340159</v>
      </c>
      <c r="L138" s="43">
        <f t="shared" si="193"/>
        <v>-0.42076319297033138</v>
      </c>
      <c r="M138" s="7">
        <f t="shared" si="328"/>
        <v>-0.725132053117441</v>
      </c>
      <c r="N138" s="8"/>
      <c r="O138" s="58">
        <f t="shared" si="201"/>
        <v>-0.67274781214901236</v>
      </c>
      <c r="P138" s="14">
        <f t="shared" ref="P138" si="378">P137</f>
        <v>1.7050000000000001</v>
      </c>
      <c r="Q138" s="14">
        <f t="shared" si="360"/>
        <v>-0.94764447338173718</v>
      </c>
      <c r="R138" s="14">
        <f t="shared" si="366"/>
        <v>-1.6</v>
      </c>
      <c r="S138"/>
      <c r="T138"/>
      <c r="U138" s="3"/>
    </row>
    <row r="139" spans="1:21">
      <c r="A139" s="47">
        <v>103625</v>
      </c>
      <c r="B139" s="48">
        <f t="shared" si="361"/>
        <v>-103.625</v>
      </c>
      <c r="C139" s="48">
        <v>0.315</v>
      </c>
      <c r="F139" s="7">
        <f t="shared" ref="F139:G139" si="379">F138+1.54672495336205</f>
        <v>-132.29561295707896</v>
      </c>
      <c r="G139" s="7">
        <f t="shared" si="379"/>
        <v>-131.52225048039793</v>
      </c>
      <c r="H139" s="7">
        <f t="shared" si="307"/>
        <v>5.0777777777777783E-2</v>
      </c>
      <c r="I139" s="7">
        <f t="shared" si="326"/>
        <v>5.9527777777777784E-2</v>
      </c>
      <c r="J139" s="7">
        <f t="shared" si="327"/>
        <v>0.14192592592592593</v>
      </c>
      <c r="K139" s="7">
        <f t="shared" ref="K139:K202" si="380">(H139/I139)-1</f>
        <v>-0.14699020065328983</v>
      </c>
      <c r="L139" s="43">
        <f t="shared" ref="L139:L202" si="381">(I139/J139)-1</f>
        <v>-0.58057150313152395</v>
      </c>
      <c r="M139" s="7">
        <f t="shared" si="328"/>
        <v>-0.64222338204592899</v>
      </c>
      <c r="N139" s="8"/>
      <c r="O139" s="58">
        <f t="shared" si="201"/>
        <v>-0.30437392727065904</v>
      </c>
      <c r="P139" s="14">
        <f t="shared" ref="P139" si="382">P138</f>
        <v>1.7050000000000001</v>
      </c>
      <c r="Q139" s="14">
        <f t="shared" si="360"/>
        <v>-0.52067812328981666</v>
      </c>
      <c r="R139" s="14">
        <f t="shared" si="366"/>
        <v>-1.6</v>
      </c>
      <c r="S139"/>
      <c r="T139"/>
      <c r="U139" s="3"/>
    </row>
    <row r="140" spans="1:21">
      <c r="A140" s="47">
        <v>103697</v>
      </c>
      <c r="B140" s="48">
        <f t="shared" si="361"/>
        <v>-103.697</v>
      </c>
      <c r="C140" s="48">
        <v>0.25800000000000001</v>
      </c>
      <c r="F140" s="7">
        <f t="shared" ref="F140:G140" si="383">F139+1.54672495336205</f>
        <v>-130.7488880037169</v>
      </c>
      <c r="G140" s="7">
        <f t="shared" si="383"/>
        <v>-129.97552552703587</v>
      </c>
      <c r="H140" s="7">
        <f t="shared" si="307"/>
        <v>7.6250000000000012E-2</v>
      </c>
      <c r="I140" s="7">
        <f t="shared" si="326"/>
        <v>5.3809259259259258E-2</v>
      </c>
      <c r="J140" s="7">
        <f t="shared" si="327"/>
        <v>0.10559259259259261</v>
      </c>
      <c r="K140" s="7">
        <f t="shared" si="380"/>
        <v>0.41704236500671121</v>
      </c>
      <c r="L140" s="43">
        <f t="shared" si="381"/>
        <v>-0.49040687478077882</v>
      </c>
      <c r="M140" s="7">
        <f t="shared" si="328"/>
        <v>-0.27788495264819368</v>
      </c>
      <c r="N140" s="8"/>
      <c r="O140" s="58">
        <f t="shared" si="201"/>
        <v>0.97712173941968361</v>
      </c>
      <c r="P140" s="14">
        <f t="shared" ref="P140" si="384">P139</f>
        <v>1.7050000000000001</v>
      </c>
      <c r="Q140" s="14">
        <f t="shared" si="360"/>
        <v>0.14991930738217488</v>
      </c>
      <c r="R140" s="14">
        <f t="shared" si="366"/>
        <v>-1.6</v>
      </c>
      <c r="S140"/>
      <c r="T140"/>
      <c r="U140" s="3"/>
    </row>
    <row r="141" spans="1:21">
      <c r="A141" s="47">
        <v>105271</v>
      </c>
      <c r="B141" s="48">
        <f t="shared" si="361"/>
        <v>-105.271</v>
      </c>
      <c r="C141" s="48">
        <v>5.8000000000000003E-2</v>
      </c>
      <c r="F141" s="7">
        <f t="shared" ref="F141:G141" si="385">F140+1.54672495336205</f>
        <v>-129.20216305035484</v>
      </c>
      <c r="G141" s="7">
        <f t="shared" si="385"/>
        <v>-128.42880057367381</v>
      </c>
      <c r="H141" s="7">
        <f t="shared" si="307"/>
        <v>3.4399999999999993E-2</v>
      </c>
      <c r="I141" s="7">
        <f t="shared" si="326"/>
        <v>7.7772222222222229E-2</v>
      </c>
      <c r="J141" s="7">
        <f t="shared" si="327"/>
        <v>8.5175925925925933E-2</v>
      </c>
      <c r="K141" s="7">
        <f t="shared" si="380"/>
        <v>-0.55768269162083017</v>
      </c>
      <c r="L141" s="43">
        <f t="shared" si="381"/>
        <v>-8.6922491575171179E-2</v>
      </c>
      <c r="M141" s="7">
        <f t="shared" si="328"/>
        <v>-0.59613001413197098</v>
      </c>
      <c r="N141" s="8"/>
      <c r="O141" s="58">
        <f t="shared" ref="O141:O204" si="386" xml:space="preserve"> SIN((2*PI()*(G141+P141)/4.64017486008615) + 5.828143046)</f>
        <v>-0.67274781214901735</v>
      </c>
      <c r="P141" s="14">
        <f t="shared" ref="P141" si="387">P140</f>
        <v>1.7050000000000001</v>
      </c>
      <c r="Q141" s="14">
        <f t="shared" si="360"/>
        <v>0.75036782796253743</v>
      </c>
      <c r="R141" s="14">
        <f t="shared" si="366"/>
        <v>-1.6</v>
      </c>
      <c r="S141"/>
      <c r="T141"/>
      <c r="U141" s="3"/>
    </row>
    <row r="142" spans="1:21">
      <c r="A142" s="47">
        <v>105342</v>
      </c>
      <c r="B142" s="48">
        <f t="shared" si="361"/>
        <v>-105.342</v>
      </c>
      <c r="C142" s="48">
        <v>5.8000000000000003E-2</v>
      </c>
      <c r="F142" s="7">
        <f t="shared" ref="F142:G142" si="388">F141+1.54672495336205</f>
        <v>-127.6554380969928</v>
      </c>
      <c r="G142" s="7">
        <f t="shared" si="388"/>
        <v>-126.88207562031177</v>
      </c>
      <c r="H142" s="7">
        <f t="shared" si="307"/>
        <v>0.12266666666666666</v>
      </c>
      <c r="I142" s="7">
        <f t="shared" si="326"/>
        <v>6.8772222222222221E-2</v>
      </c>
      <c r="J142" s="7">
        <f t="shared" si="327"/>
        <v>6.5753703703703703E-2</v>
      </c>
      <c r="K142" s="7">
        <f t="shared" si="380"/>
        <v>0.78366588577429508</v>
      </c>
      <c r="L142" s="43">
        <f t="shared" si="381"/>
        <v>4.5906440983467967E-2</v>
      </c>
      <c r="M142" s="7">
        <f t="shared" si="328"/>
        <v>0.86554763849381811</v>
      </c>
      <c r="N142" s="8"/>
      <c r="O142" s="58">
        <f t="shared" si="386"/>
        <v>-0.30437392727067958</v>
      </c>
      <c r="P142" s="14">
        <f t="shared" ref="P142" si="389">P141</f>
        <v>1.7050000000000001</v>
      </c>
      <c r="Q142" s="14">
        <f t="shared" si="360"/>
        <v>0.99971090242973704</v>
      </c>
      <c r="R142" s="14">
        <f t="shared" si="366"/>
        <v>-1.6</v>
      </c>
      <c r="S142"/>
      <c r="T142"/>
      <c r="U142" s="3"/>
    </row>
    <row r="143" spans="1:21">
      <c r="A143" s="47">
        <v>105413</v>
      </c>
      <c r="B143" s="48">
        <f t="shared" si="361"/>
        <v>-105.413</v>
      </c>
      <c r="C143" s="48">
        <v>5.8000000000000003E-2</v>
      </c>
      <c r="F143" s="7">
        <f t="shared" ref="F143:G143" si="390">F142+1.54672495336205</f>
        <v>-126.10871314363075</v>
      </c>
      <c r="G143" s="7">
        <f t="shared" si="390"/>
        <v>-125.33535066694972</v>
      </c>
      <c r="H143" s="7">
        <f t="shared" si="307"/>
        <v>4.9250000000000002E-2</v>
      </c>
      <c r="I143" s="7">
        <f t="shared" si="326"/>
        <v>8.1750000000000003E-2</v>
      </c>
      <c r="J143" s="7">
        <f t="shared" si="327"/>
        <v>6.6491975308641982E-2</v>
      </c>
      <c r="K143" s="7">
        <f t="shared" si="380"/>
        <v>-0.39755351681957185</v>
      </c>
      <c r="L143" s="43">
        <f t="shared" si="381"/>
        <v>0.22947167113826028</v>
      </c>
      <c r="M143" s="7">
        <f t="shared" si="328"/>
        <v>-0.25930911555279113</v>
      </c>
      <c r="N143" s="8"/>
      <c r="O143" s="58">
        <f t="shared" si="386"/>
        <v>0.97712173941968217</v>
      </c>
      <c r="P143" s="14">
        <f t="shared" ref="P143" si="391">P142</f>
        <v>1.7050000000000001</v>
      </c>
      <c r="Q143" s="14">
        <f t="shared" si="360"/>
        <v>0.78127813510098154</v>
      </c>
      <c r="R143" s="14">
        <f t="shared" si="366"/>
        <v>-1.6</v>
      </c>
      <c r="S143"/>
      <c r="T143"/>
      <c r="U143" s="3"/>
    </row>
    <row r="144" spans="1:21">
      <c r="A144" s="47">
        <v>107048</v>
      </c>
      <c r="B144" s="48">
        <f t="shared" si="361"/>
        <v>-107.048</v>
      </c>
      <c r="C144" s="48">
        <v>0.128</v>
      </c>
      <c r="F144" s="7">
        <f t="shared" ref="F144:G144" si="392">F143+1.54672495336205</f>
        <v>-124.56198819026871</v>
      </c>
      <c r="G144" s="7">
        <f t="shared" si="392"/>
        <v>-123.78862571358768</v>
      </c>
      <c r="H144" s="7">
        <f t="shared" si="307"/>
        <v>7.3333333333333334E-2</v>
      </c>
      <c r="I144" s="7">
        <f t="shared" si="326"/>
        <v>6.9111111111111109E-2</v>
      </c>
      <c r="J144" s="7">
        <f t="shared" si="327"/>
        <v>6.5938888888888894E-2</v>
      </c>
      <c r="K144" s="7">
        <f t="shared" si="380"/>
        <v>6.1093247588424493E-2</v>
      </c>
      <c r="L144" s="43">
        <f t="shared" si="381"/>
        <v>4.8108517988036059E-2</v>
      </c>
      <c r="M144" s="7">
        <f t="shared" si="328"/>
        <v>0.11214087117701577</v>
      </c>
      <c r="N144" s="8"/>
      <c r="O144" s="58">
        <f t="shared" si="386"/>
        <v>-0.67274781214900148</v>
      </c>
      <c r="P144" s="14">
        <f t="shared" ref="P144" si="393">P143</f>
        <v>1.7050000000000001</v>
      </c>
      <c r="Q144" s="14">
        <f t="shared" si="360"/>
        <v>0.19727664541918691</v>
      </c>
      <c r="R144" s="14">
        <f t="shared" si="366"/>
        <v>-1.6</v>
      </c>
      <c r="S144"/>
      <c r="T144"/>
      <c r="U144" s="3"/>
    </row>
    <row r="145" spans="1:21">
      <c r="A145" s="47">
        <v>107121</v>
      </c>
      <c r="B145" s="48">
        <f t="shared" si="361"/>
        <v>-107.121</v>
      </c>
      <c r="C145" s="48">
        <v>9.8000000000000004E-2</v>
      </c>
      <c r="F145" s="7">
        <f t="shared" ref="F145:G145" si="394">F144+1.54672495336205</f>
        <v>-123.01526323690666</v>
      </c>
      <c r="G145" s="7">
        <f t="shared" si="394"/>
        <v>-122.24190076022563</v>
      </c>
      <c r="H145" s="7">
        <f t="shared" si="307"/>
        <v>8.4749999999999992E-2</v>
      </c>
      <c r="I145" s="7">
        <f t="shared" si="326"/>
        <v>6.8961111111111112E-2</v>
      </c>
      <c r="J145" s="7">
        <f t="shared" si="327"/>
        <v>6.1272222222222207E-2</v>
      </c>
      <c r="K145" s="7">
        <f t="shared" si="380"/>
        <v>0.22895351647466344</v>
      </c>
      <c r="L145" s="43">
        <f t="shared" si="381"/>
        <v>0.12548735152779056</v>
      </c>
      <c r="M145" s="7">
        <f t="shared" si="328"/>
        <v>0.38317163840783408</v>
      </c>
      <c r="N145" s="8"/>
      <c r="O145" s="58">
        <f t="shared" si="386"/>
        <v>-0.30437392727067303</v>
      </c>
      <c r="P145" s="14">
        <f t="shared" ref="P145" si="395">P144</f>
        <v>1.7050000000000001</v>
      </c>
      <c r="Q145" s="14">
        <f t="shared" si="360"/>
        <v>-0.47903277913992842</v>
      </c>
      <c r="R145" s="14">
        <f t="shared" si="366"/>
        <v>-1.6</v>
      </c>
      <c r="S145"/>
      <c r="T145"/>
      <c r="U145" s="3"/>
    </row>
    <row r="146" spans="1:21">
      <c r="A146" s="47">
        <v>107194</v>
      </c>
      <c r="B146" s="48">
        <f t="shared" si="361"/>
        <v>-107.194</v>
      </c>
      <c r="C146" s="48">
        <v>8.5000000000000006E-2</v>
      </c>
      <c r="F146" s="7">
        <f t="shared" ref="F146:G146" si="396">F145+1.54672495336205</f>
        <v>-121.46853828354462</v>
      </c>
      <c r="G146" s="7">
        <f t="shared" si="396"/>
        <v>-120.69517580686359</v>
      </c>
      <c r="H146" s="7">
        <f t="shared" si="307"/>
        <v>4.8800000000000003E-2</v>
      </c>
      <c r="I146" s="7">
        <f t="shared" si="326"/>
        <v>6.3916666666666663E-2</v>
      </c>
      <c r="J146" s="7">
        <f t="shared" si="327"/>
        <v>6.4144444444444448E-2</v>
      </c>
      <c r="K146" s="7">
        <f t="shared" si="380"/>
        <v>-0.23650586701434151</v>
      </c>
      <c r="L146" s="43">
        <f t="shared" si="381"/>
        <v>-3.5510133379526021E-3</v>
      </c>
      <c r="M146" s="7">
        <f t="shared" si="328"/>
        <v>-0.23921704486402218</v>
      </c>
      <c r="N146" s="8"/>
      <c r="O146" s="58">
        <f t="shared" si="386"/>
        <v>0.97712173941968672</v>
      </c>
      <c r="P146" s="14">
        <f t="shared" ref="P146" si="397">P145</f>
        <v>1.7050000000000001</v>
      </c>
      <c r="Q146" s="14">
        <f t="shared" si="360"/>
        <v>-0.93119744248316272</v>
      </c>
      <c r="R146" s="14">
        <f t="shared" si="366"/>
        <v>-1.6</v>
      </c>
      <c r="S146"/>
      <c r="T146"/>
      <c r="U146" s="3"/>
    </row>
    <row r="147" spans="1:21">
      <c r="A147" s="47">
        <v>109121</v>
      </c>
      <c r="B147" s="48">
        <f t="shared" si="361"/>
        <v>-109.121</v>
      </c>
      <c r="C147" s="48">
        <v>9.2999999999999999E-2</v>
      </c>
      <c r="F147" s="7">
        <f t="shared" ref="F147:G147" si="398">F146+1.54672495336205</f>
        <v>-119.92181333018257</v>
      </c>
      <c r="G147" s="7">
        <f t="shared" si="398"/>
        <v>-119.14845085350154</v>
      </c>
      <c r="H147" s="7">
        <f t="shared" si="307"/>
        <v>5.8199999999999995E-2</v>
      </c>
      <c r="I147" s="7">
        <f t="shared" si="326"/>
        <v>5.093333333333333E-2</v>
      </c>
      <c r="J147" s="7">
        <f t="shared" si="327"/>
        <v>5.6848148148148155E-2</v>
      </c>
      <c r="K147" s="7">
        <f t="shared" si="380"/>
        <v>0.14267015706806285</v>
      </c>
      <c r="L147" s="43">
        <f t="shared" si="381"/>
        <v>-0.10404586618020728</v>
      </c>
      <c r="M147" s="7">
        <f t="shared" si="328"/>
        <v>2.3780050817642673E-2</v>
      </c>
      <c r="N147" s="8"/>
      <c r="O147" s="58">
        <f t="shared" si="386"/>
        <v>-0.67274781214896451</v>
      </c>
      <c r="P147" s="14">
        <f t="shared" ref="P147" si="399">P146</f>
        <v>1.7050000000000001</v>
      </c>
      <c r="Q147" s="14">
        <f t="shared" si="360"/>
        <v>-0.94764447338172819</v>
      </c>
      <c r="R147" s="14">
        <f t="shared" si="366"/>
        <v>-1.6</v>
      </c>
      <c r="S147"/>
      <c r="T147"/>
      <c r="U147" s="3"/>
    </row>
    <row r="148" spans="1:21">
      <c r="A148" s="47">
        <v>109206</v>
      </c>
      <c r="B148" s="48">
        <f t="shared" si="361"/>
        <v>-109.206</v>
      </c>
      <c r="C148" s="48">
        <v>0.05</v>
      </c>
      <c r="F148" s="7">
        <f t="shared" ref="F148:G148" si="400">F147+1.54672495336205</f>
        <v>-118.37508837682053</v>
      </c>
      <c r="G148" s="7">
        <f t="shared" si="400"/>
        <v>-117.6017259001395</v>
      </c>
      <c r="H148" s="7">
        <f t="shared" si="307"/>
        <v>4.5800000000000007E-2</v>
      </c>
      <c r="I148" s="7">
        <f t="shared" si="326"/>
        <v>4.6083333333333337E-2</v>
      </c>
      <c r="J148" s="7">
        <f t="shared" si="327"/>
        <v>5.5931481481481478E-2</v>
      </c>
      <c r="K148" s="7">
        <f t="shared" si="380"/>
        <v>-6.1482820976490604E-3</v>
      </c>
      <c r="L148" s="43">
        <f t="shared" si="381"/>
        <v>-0.17607522431546518</v>
      </c>
      <c r="M148" s="7">
        <f t="shared" si="328"/>
        <v>-0.18114094626361599</v>
      </c>
      <c r="N148" s="8"/>
      <c r="O148" s="58">
        <f t="shared" si="386"/>
        <v>-0.30437392727072066</v>
      </c>
      <c r="P148" s="14">
        <f t="shared" ref="P148" si="401">P147</f>
        <v>1.7050000000000001</v>
      </c>
      <c r="Q148" s="14">
        <f t="shared" si="360"/>
        <v>-0.52067812328980467</v>
      </c>
      <c r="R148" s="14">
        <f t="shared" si="366"/>
        <v>-1.6</v>
      </c>
      <c r="S148"/>
      <c r="T148"/>
      <c r="U148" s="3"/>
    </row>
    <row r="149" spans="1:21">
      <c r="A149" s="47">
        <v>109292</v>
      </c>
      <c r="B149" s="48">
        <f t="shared" si="361"/>
        <v>-109.292</v>
      </c>
      <c r="C149" s="48">
        <v>6.5000000000000002E-2</v>
      </c>
      <c r="F149" s="7">
        <f t="shared" ref="F149:G149" si="402">F148+1.54672495336205</f>
        <v>-116.82836342345848</v>
      </c>
      <c r="G149" s="7">
        <f t="shared" si="402"/>
        <v>-116.05500094677745</v>
      </c>
      <c r="H149" s="7">
        <f t="shared" si="307"/>
        <v>3.4250000000000003E-2</v>
      </c>
      <c r="I149" s="7">
        <f t="shared" si="326"/>
        <v>4.6766666666666672E-2</v>
      </c>
      <c r="J149" s="7">
        <f t="shared" si="327"/>
        <v>5.5487037037037043E-2</v>
      </c>
      <c r="K149" s="7">
        <f t="shared" si="380"/>
        <v>-0.26764076977904494</v>
      </c>
      <c r="L149" s="43">
        <f t="shared" si="381"/>
        <v>-0.15716049794746856</v>
      </c>
      <c r="M149" s="7">
        <f t="shared" si="328"/>
        <v>-0.38273871107699498</v>
      </c>
      <c r="N149" s="8"/>
      <c r="O149" s="58">
        <f t="shared" si="386"/>
        <v>0.97712173941969738</v>
      </c>
      <c r="P149" s="14">
        <f t="shared" ref="P149" si="403">P148</f>
        <v>1.7050000000000001</v>
      </c>
      <c r="Q149" s="14">
        <f t="shared" si="360"/>
        <v>0.14991930738218165</v>
      </c>
      <c r="R149" s="14">
        <f t="shared" si="366"/>
        <v>-1.6</v>
      </c>
      <c r="S149"/>
      <c r="T149"/>
      <c r="U149" s="3"/>
    </row>
    <row r="150" spans="1:21">
      <c r="A150" s="47">
        <v>111159</v>
      </c>
      <c r="B150" s="48">
        <f t="shared" si="361"/>
        <v>-111.15900000000001</v>
      </c>
      <c r="C150" s="48">
        <v>7.0000000000000007E-2</v>
      </c>
      <c r="F150" s="7">
        <f t="shared" ref="F150:G150" si="404">F149+1.54672495336205</f>
        <v>-115.28163847009644</v>
      </c>
      <c r="G150" s="7">
        <f t="shared" si="404"/>
        <v>-114.50827599341541</v>
      </c>
      <c r="H150" s="7">
        <f t="shared" si="307"/>
        <v>6.0249999999999998E-2</v>
      </c>
      <c r="I150" s="7">
        <f t="shared" si="326"/>
        <v>5.0499999999999996E-2</v>
      </c>
      <c r="J150" s="7">
        <f t="shared" si="327"/>
        <v>5.5681481481481478E-2</v>
      </c>
      <c r="K150" s="7">
        <f t="shared" si="380"/>
        <v>0.19306930693069302</v>
      </c>
      <c r="L150" s="43">
        <f t="shared" si="381"/>
        <v>-9.3055740321936975E-2</v>
      </c>
      <c r="M150" s="7">
        <f t="shared" si="328"/>
        <v>8.20473593188773E-2</v>
      </c>
      <c r="N150" s="8"/>
      <c r="O150" s="58">
        <f t="shared" si="386"/>
        <v>-0.6727478121489695</v>
      </c>
      <c r="P150" s="14">
        <f t="shared" ref="P150" si="405">P149</f>
        <v>1.7050000000000001</v>
      </c>
      <c r="Q150" s="14">
        <f t="shared" si="360"/>
        <v>0.75036782796253731</v>
      </c>
      <c r="R150" s="14">
        <f t="shared" si="366"/>
        <v>-1.6</v>
      </c>
      <c r="S150"/>
      <c r="T150"/>
      <c r="U150" s="3"/>
    </row>
    <row r="151" spans="1:21">
      <c r="A151" s="47">
        <v>111239</v>
      </c>
      <c r="B151" s="48">
        <f t="shared" si="361"/>
        <v>-111.239</v>
      </c>
      <c r="C151" s="48">
        <v>4.2999999999999997E-2</v>
      </c>
      <c r="F151" s="7">
        <f t="shared" ref="F151:G151" si="406">F150+1.54672495336205</f>
        <v>-113.73491351673439</v>
      </c>
      <c r="G151" s="7">
        <f t="shared" si="406"/>
        <v>-112.96155104005337</v>
      </c>
      <c r="H151" s="7">
        <f t="shared" si="307"/>
        <v>5.6999999999999995E-2</v>
      </c>
      <c r="I151" s="7">
        <f t="shared" si="326"/>
        <v>5.2749999999999998E-2</v>
      </c>
      <c r="J151" s="7">
        <f t="shared" si="327"/>
        <v>6.1777777777777786E-2</v>
      </c>
      <c r="K151" s="7">
        <f t="shared" si="380"/>
        <v>8.0568720379146752E-2</v>
      </c>
      <c r="L151" s="43">
        <f t="shared" si="381"/>
        <v>-0.14613309352518</v>
      </c>
      <c r="M151" s="7">
        <f t="shared" si="328"/>
        <v>-7.7338129496403063E-2</v>
      </c>
      <c r="N151" s="8"/>
      <c r="O151" s="58">
        <f t="shared" si="386"/>
        <v>-0.3043739272707412</v>
      </c>
      <c r="P151" s="14">
        <f t="shared" ref="P151" si="407">P150</f>
        <v>1.7050000000000001</v>
      </c>
      <c r="Q151" s="14">
        <f t="shared" si="360"/>
        <v>0.99971090242973715</v>
      </c>
      <c r="R151" s="14">
        <f t="shared" si="366"/>
        <v>-1.6</v>
      </c>
      <c r="S151"/>
      <c r="T151"/>
      <c r="U151" s="3"/>
    </row>
    <row r="152" spans="1:21">
      <c r="A152" s="47">
        <v>111319</v>
      </c>
      <c r="B152" s="48">
        <f t="shared" si="361"/>
        <v>-111.319</v>
      </c>
      <c r="C152" s="48">
        <v>0.01</v>
      </c>
      <c r="F152" s="7">
        <f t="shared" ref="F152:G152" si="408">F151+1.54672495336205</f>
        <v>-112.18818856337235</v>
      </c>
      <c r="G152" s="7">
        <f t="shared" si="408"/>
        <v>-111.41482608669132</v>
      </c>
      <c r="H152" s="7">
        <f t="shared" si="307"/>
        <v>4.1000000000000002E-2</v>
      </c>
      <c r="I152" s="7">
        <f t="shared" si="326"/>
        <v>5.577777777777778E-2</v>
      </c>
      <c r="J152" s="7">
        <f t="shared" si="327"/>
        <v>6.1755555555555564E-2</v>
      </c>
      <c r="K152" s="7">
        <f t="shared" si="380"/>
        <v>-0.26494023904382469</v>
      </c>
      <c r="L152" s="43">
        <f t="shared" si="381"/>
        <v>-9.6797409139978474E-2</v>
      </c>
      <c r="M152" s="7">
        <f t="shared" si="328"/>
        <v>-0.33609211946743434</v>
      </c>
      <c r="N152" s="8"/>
      <c r="O152" s="58">
        <f t="shared" si="386"/>
        <v>0.97712173941969593</v>
      </c>
      <c r="P152" s="14">
        <f t="shared" ref="P152" si="409">P151</f>
        <v>1.7050000000000001</v>
      </c>
      <c r="Q152" s="14">
        <f t="shared" si="360"/>
        <v>0.78127813510098176</v>
      </c>
      <c r="R152" s="14">
        <f t="shared" si="366"/>
        <v>-1.6</v>
      </c>
      <c r="S152"/>
      <c r="T152"/>
      <c r="U152" s="3"/>
    </row>
    <row r="153" spans="1:21">
      <c r="A153" s="47">
        <v>113195</v>
      </c>
      <c r="B153" s="48">
        <f t="shared" si="361"/>
        <v>-113.19499999999999</v>
      </c>
      <c r="C153" s="48">
        <v>0.05</v>
      </c>
      <c r="F153" s="7">
        <f t="shared" ref="F153:G153" si="410">F152+1.54672495336205</f>
        <v>-110.64146361001031</v>
      </c>
      <c r="G153" s="7">
        <f t="shared" si="410"/>
        <v>-109.86810113332928</v>
      </c>
      <c r="H153" s="7">
        <f t="shared" si="307"/>
        <v>6.9333333333333344E-2</v>
      </c>
      <c r="I153" s="7">
        <f t="shared" si="326"/>
        <v>6.561111111111112E-2</v>
      </c>
      <c r="J153" s="7">
        <f t="shared" si="327"/>
        <v>8.4472222222222226E-2</v>
      </c>
      <c r="K153" s="7">
        <f t="shared" si="380"/>
        <v>5.6731583403895058E-2</v>
      </c>
      <c r="L153" s="43">
        <f t="shared" si="381"/>
        <v>-0.22328181519237089</v>
      </c>
      <c r="M153" s="7">
        <f t="shared" si="328"/>
        <v>-0.17921736270963495</v>
      </c>
      <c r="N153" s="8"/>
      <c r="O153" s="58">
        <f t="shared" si="386"/>
        <v>-0.67274781214895363</v>
      </c>
      <c r="P153" s="14">
        <f t="shared" ref="P153" si="411">P152</f>
        <v>1.7050000000000001</v>
      </c>
      <c r="Q153" s="14">
        <f t="shared" si="360"/>
        <v>0.19727664541918713</v>
      </c>
      <c r="R153" s="14">
        <f t="shared" si="366"/>
        <v>-1.6</v>
      </c>
      <c r="S153"/>
      <c r="T153"/>
      <c r="U153" s="3"/>
    </row>
    <row r="154" spans="1:21">
      <c r="A154" s="47">
        <v>113272</v>
      </c>
      <c r="B154" s="48">
        <f t="shared" si="361"/>
        <v>-113.27200000000001</v>
      </c>
      <c r="C154" s="48">
        <v>7.8E-2</v>
      </c>
      <c r="E154" s="47" t="s">
        <v>92</v>
      </c>
      <c r="F154" s="7">
        <f t="shared" ref="F154:G154" si="412">F153+1.54672495336205</f>
        <v>-109.09473865664826</v>
      </c>
      <c r="G154" s="7">
        <f t="shared" si="412"/>
        <v>-108.32137617996723</v>
      </c>
      <c r="H154" s="7">
        <f>(H153+H155)/2</f>
        <v>8.6500000000000007E-2</v>
      </c>
      <c r="I154" s="7">
        <f t="shared" si="326"/>
        <v>8.6500000000000007E-2</v>
      </c>
      <c r="J154" s="7">
        <f t="shared" si="327"/>
        <v>9.4166666666666662E-2</v>
      </c>
      <c r="K154" s="7">
        <f t="shared" si="380"/>
        <v>0</v>
      </c>
      <c r="L154" s="43">
        <f t="shared" si="381"/>
        <v>-8.1415929203539683E-2</v>
      </c>
      <c r="M154" s="7">
        <f t="shared" si="328"/>
        <v>-8.1415929203539683E-2</v>
      </c>
      <c r="N154" s="8"/>
      <c r="O154" s="58">
        <f t="shared" si="386"/>
        <v>-0.30437392727076173</v>
      </c>
      <c r="P154" s="14">
        <f t="shared" ref="P154" si="413">P153</f>
        <v>1.7050000000000001</v>
      </c>
      <c r="Q154" s="14">
        <f t="shared" si="360"/>
        <v>-0.47903277913992826</v>
      </c>
      <c r="R154" s="14">
        <f t="shared" si="366"/>
        <v>-1.6</v>
      </c>
      <c r="S154"/>
      <c r="T154"/>
      <c r="U154" s="3"/>
    </row>
    <row r="155" spans="1:21">
      <c r="A155" s="47">
        <v>113348</v>
      </c>
      <c r="B155" s="48">
        <f t="shared" si="361"/>
        <v>-113.348</v>
      </c>
      <c r="C155" s="48">
        <v>4.2999999999999997E-2</v>
      </c>
      <c r="F155" s="7">
        <f t="shared" ref="F155:G155" si="414">F154+1.54672495336205</f>
        <v>-107.54801370328622</v>
      </c>
      <c r="G155" s="7">
        <f t="shared" si="414"/>
        <v>-106.77465122660519</v>
      </c>
      <c r="H155" s="7">
        <f t="shared" ref="H155:H161" si="415">AVERAGEIFS(DustConcentration,KyrBP2,"&gt;"&amp;F155,KyrBP2,"&lt;="&amp;F156)</f>
        <v>0.10366666666666667</v>
      </c>
      <c r="I155" s="7">
        <f t="shared" si="326"/>
        <v>8.2722222222222225E-2</v>
      </c>
      <c r="J155" s="7">
        <f t="shared" si="327"/>
        <v>0.10469444444444445</v>
      </c>
      <c r="K155" s="7">
        <f t="shared" si="380"/>
        <v>0.25319006044325043</v>
      </c>
      <c r="L155" s="43">
        <f t="shared" si="381"/>
        <v>-0.20986999204032908</v>
      </c>
      <c r="M155" s="7">
        <f t="shared" si="328"/>
        <v>-9.8169275669939271E-3</v>
      </c>
      <c r="N155" s="8"/>
      <c r="O155" s="58">
        <f t="shared" si="386"/>
        <v>0.97712173941970648</v>
      </c>
      <c r="P155" s="14">
        <f t="shared" ref="P155" si="416">P154</f>
        <v>1.7050000000000001</v>
      </c>
      <c r="Q155" s="14">
        <f t="shared" si="360"/>
        <v>-0.93119744248316261</v>
      </c>
      <c r="R155" s="14">
        <f t="shared" si="366"/>
        <v>-1.6</v>
      </c>
      <c r="S155"/>
      <c r="T155"/>
      <c r="U155" s="3"/>
    </row>
    <row r="156" spans="1:21">
      <c r="A156" s="47">
        <v>113891</v>
      </c>
      <c r="B156" s="48">
        <f t="shared" si="361"/>
        <v>-113.89100000000001</v>
      </c>
      <c r="C156" s="48">
        <v>6.8000000000000005E-2</v>
      </c>
      <c r="F156" s="7">
        <f t="shared" ref="F156:G156" si="417">F155+1.54672495336205</f>
        <v>-106.00128874992417</v>
      </c>
      <c r="G156" s="7">
        <f t="shared" si="417"/>
        <v>-105.22792627324314</v>
      </c>
      <c r="H156" s="7">
        <f t="shared" si="415"/>
        <v>5.8000000000000003E-2</v>
      </c>
      <c r="I156" s="7">
        <f t="shared" si="326"/>
        <v>0.13730555555555554</v>
      </c>
      <c r="J156" s="7">
        <f t="shared" si="327"/>
        <v>0.1038425925925926</v>
      </c>
      <c r="K156" s="7">
        <f t="shared" si="380"/>
        <v>-0.57758446287679543</v>
      </c>
      <c r="L156" s="43">
        <f t="shared" si="381"/>
        <v>0.32224699063753892</v>
      </c>
      <c r="M156" s="7">
        <f t="shared" si="328"/>
        <v>-0.44146232724030321</v>
      </c>
      <c r="N156" s="8"/>
      <c r="O156" s="58">
        <f t="shared" si="386"/>
        <v>-0.67274781214893764</v>
      </c>
      <c r="P156" s="14">
        <f t="shared" ref="P156" si="418">P155</f>
        <v>1.7050000000000001</v>
      </c>
      <c r="Q156" s="14">
        <f t="shared" si="360"/>
        <v>-0.9476444733817283</v>
      </c>
      <c r="R156" s="14">
        <f t="shared" si="366"/>
        <v>-1.6</v>
      </c>
      <c r="S156"/>
      <c r="T156"/>
      <c r="U156" s="3"/>
    </row>
    <row r="157" spans="1:21">
      <c r="A157" s="47">
        <v>114562</v>
      </c>
      <c r="B157" s="48">
        <f t="shared" si="361"/>
        <v>-114.562</v>
      </c>
      <c r="C157" s="48">
        <v>5.8000000000000003E-2</v>
      </c>
      <c r="F157" s="7">
        <f t="shared" ref="F157:G157" si="419">F156+1.54672495336205</f>
        <v>-104.45456379656213</v>
      </c>
      <c r="G157" s="7">
        <f t="shared" si="419"/>
        <v>-103.6812013198811</v>
      </c>
      <c r="H157" s="7">
        <f t="shared" si="415"/>
        <v>0.25024999999999997</v>
      </c>
      <c r="I157" s="7">
        <f t="shared" si="326"/>
        <v>0.14324999999999999</v>
      </c>
      <c r="J157" s="7">
        <f t="shared" si="327"/>
        <v>0.10462037037037036</v>
      </c>
      <c r="K157" s="7">
        <f t="shared" si="380"/>
        <v>0.74694589877835948</v>
      </c>
      <c r="L157" s="43">
        <f t="shared" si="381"/>
        <v>0.36923621559430031</v>
      </c>
      <c r="M157" s="7">
        <f t="shared" si="328"/>
        <v>1.3919815912912648</v>
      </c>
      <c r="N157" s="8"/>
      <c r="O157" s="58">
        <f t="shared" si="386"/>
        <v>-0.30437392727078227</v>
      </c>
      <c r="P157" s="14">
        <f t="shared" ref="P157" si="420">P156</f>
        <v>1.7050000000000001</v>
      </c>
      <c r="Q157" s="14">
        <f t="shared" si="360"/>
        <v>-0.5206781232898049</v>
      </c>
      <c r="R157" s="14">
        <f t="shared" si="366"/>
        <v>-1.6</v>
      </c>
      <c r="S157"/>
      <c r="T157"/>
      <c r="U157" s="3"/>
    </row>
    <row r="158" spans="1:21">
      <c r="A158" s="47">
        <v>115077</v>
      </c>
      <c r="B158" s="48">
        <f t="shared" si="361"/>
        <v>-115.077</v>
      </c>
      <c r="C158" s="48">
        <v>3.5000000000000003E-2</v>
      </c>
      <c r="F158" s="7">
        <f t="shared" ref="F158:G158" si="421">F157+1.54672495336205</f>
        <v>-102.90783884320008</v>
      </c>
      <c r="G158" s="7">
        <f t="shared" si="421"/>
        <v>-102.13447636651905</v>
      </c>
      <c r="H158" s="7">
        <f t="shared" si="415"/>
        <v>0.1215</v>
      </c>
      <c r="I158" s="7">
        <f t="shared" si="326"/>
        <v>0.17558333333333334</v>
      </c>
      <c r="J158" s="7">
        <f t="shared" si="327"/>
        <v>0.10438888888888891</v>
      </c>
      <c r="K158" s="7">
        <f t="shared" si="380"/>
        <v>-0.30802088277171336</v>
      </c>
      <c r="L158" s="43">
        <f t="shared" si="381"/>
        <v>0.68201170835550795</v>
      </c>
      <c r="M158" s="7">
        <f t="shared" si="328"/>
        <v>0.1639169771154867</v>
      </c>
      <c r="N158" s="8"/>
      <c r="O158" s="58">
        <f t="shared" si="386"/>
        <v>0.97712173941970504</v>
      </c>
      <c r="P158" s="14">
        <f t="shared" ref="P158" si="422">P157</f>
        <v>1.7050000000000001</v>
      </c>
      <c r="Q158" s="14">
        <f t="shared" si="360"/>
        <v>0.1499193073821814</v>
      </c>
      <c r="R158" s="14">
        <f t="shared" si="366"/>
        <v>-1.6</v>
      </c>
      <c r="S158"/>
      <c r="T158"/>
      <c r="U158" s="3"/>
    </row>
    <row r="159" spans="1:21">
      <c r="A159" s="47">
        <v>115150</v>
      </c>
      <c r="B159" s="48">
        <f t="shared" si="361"/>
        <v>-115.15</v>
      </c>
      <c r="C159" s="48">
        <v>0.08</v>
      </c>
      <c r="F159" s="7">
        <f t="shared" ref="F159:G159" si="423">F158+1.54672495336205</f>
        <v>-101.36111388983804</v>
      </c>
      <c r="G159" s="7">
        <f t="shared" si="423"/>
        <v>-100.58775141315701</v>
      </c>
      <c r="H159" s="7">
        <f t="shared" si="415"/>
        <v>0.15500000000000003</v>
      </c>
      <c r="I159" s="7">
        <f t="shared" si="326"/>
        <v>0.10861111111111112</v>
      </c>
      <c r="J159" s="7">
        <f t="shared" si="327"/>
        <v>0.10438888888888891</v>
      </c>
      <c r="K159" s="7">
        <f t="shared" si="380"/>
        <v>0.42710997442455256</v>
      </c>
      <c r="L159" s="43">
        <f t="shared" si="381"/>
        <v>4.0447046301223866E-2</v>
      </c>
      <c r="M159" s="7">
        <f t="shared" si="328"/>
        <v>0.48483235763704102</v>
      </c>
      <c r="N159" s="8"/>
      <c r="O159" s="58">
        <f t="shared" si="386"/>
        <v>-0.67274781214892165</v>
      </c>
      <c r="P159" s="14">
        <f t="shared" ref="P159" si="424">P158</f>
        <v>1.7050000000000001</v>
      </c>
      <c r="Q159" s="14">
        <f t="shared" si="360"/>
        <v>0.75036782796254187</v>
      </c>
      <c r="R159" s="14">
        <f t="shared" si="366"/>
        <v>-1.6</v>
      </c>
      <c r="S159"/>
      <c r="T159"/>
      <c r="U159" s="3"/>
    </row>
    <row r="160" spans="1:21">
      <c r="A160" s="47">
        <v>115617</v>
      </c>
      <c r="B160" s="48">
        <f t="shared" si="361"/>
        <v>-115.617</v>
      </c>
      <c r="C160" s="48">
        <v>2.8000000000000001E-2</v>
      </c>
      <c r="F160" s="7">
        <f t="shared" ref="F160:G160" si="425">F159+1.54672495336205</f>
        <v>-99.814388936475993</v>
      </c>
      <c r="G160" s="7">
        <f t="shared" si="425"/>
        <v>-99.041026459794963</v>
      </c>
      <c r="H160" s="7">
        <f t="shared" si="415"/>
        <v>4.933333333333334E-2</v>
      </c>
      <c r="I160" s="7">
        <f t="shared" si="326"/>
        <v>8.4111111111111123E-2</v>
      </c>
      <c r="J160" s="7">
        <f t="shared" si="327"/>
        <v>0.1210925925925926</v>
      </c>
      <c r="K160" s="7">
        <f t="shared" si="380"/>
        <v>-0.4134742404227213</v>
      </c>
      <c r="L160" s="43">
        <f t="shared" si="381"/>
        <v>-0.30539837895702704</v>
      </c>
      <c r="M160" s="7">
        <f t="shared" si="328"/>
        <v>-0.59259825661416121</v>
      </c>
      <c r="N160" s="8"/>
      <c r="O160" s="58">
        <f t="shared" si="386"/>
        <v>-0.3043739272708163</v>
      </c>
      <c r="P160" s="14">
        <f t="shared" ref="P160" si="426">P159</f>
        <v>1.7050000000000001</v>
      </c>
      <c r="Q160" s="14">
        <f t="shared" si="360"/>
        <v>0.99971090242973715</v>
      </c>
      <c r="R160" s="14">
        <f t="shared" si="366"/>
        <v>-1.6</v>
      </c>
      <c r="S160"/>
      <c r="T160"/>
      <c r="U160" s="3"/>
    </row>
    <row r="161" spans="1:21">
      <c r="A161" s="47">
        <v>116296</v>
      </c>
      <c r="B161" s="48">
        <f t="shared" si="361"/>
        <v>-116.29600000000001</v>
      </c>
      <c r="C161" s="48">
        <v>4.8000000000000001E-2</v>
      </c>
      <c r="F161" s="7">
        <f t="shared" ref="F161:G161" si="427">F160+1.54672495336205</f>
        <v>-98.267663983113948</v>
      </c>
      <c r="G161" s="7">
        <f t="shared" si="427"/>
        <v>-97.494301506432919</v>
      </c>
      <c r="H161" s="7">
        <f t="shared" si="415"/>
        <v>4.7999999999999994E-2</v>
      </c>
      <c r="I161" s="7">
        <f t="shared" si="326"/>
        <v>5.4861111111111104E-2</v>
      </c>
      <c r="J161" s="7">
        <f t="shared" si="327"/>
        <v>0.12759259259259262</v>
      </c>
      <c r="K161" s="7">
        <f t="shared" si="380"/>
        <v>-0.12506329113924053</v>
      </c>
      <c r="L161" s="43">
        <f t="shared" si="381"/>
        <v>-0.57002902757619756</v>
      </c>
      <c r="M161" s="7">
        <f t="shared" si="328"/>
        <v>-0.62380261248185787</v>
      </c>
      <c r="N161" s="8"/>
      <c r="O161" s="58">
        <f t="shared" si="386"/>
        <v>0.97712173941971869</v>
      </c>
      <c r="P161" s="14">
        <f t="shared" ref="P161" si="428">P160</f>
        <v>1.7050000000000001</v>
      </c>
      <c r="Q161" s="14">
        <f t="shared" si="360"/>
        <v>0.78127813510097743</v>
      </c>
      <c r="R161" s="14">
        <f t="shared" si="366"/>
        <v>-1.6</v>
      </c>
      <c r="S161"/>
      <c r="T161"/>
      <c r="U161" s="3"/>
    </row>
    <row r="162" spans="1:21">
      <c r="A162" s="47">
        <v>116762</v>
      </c>
      <c r="B162" s="48">
        <f t="shared" si="361"/>
        <v>-116.762</v>
      </c>
      <c r="C162" s="48">
        <v>3.3000000000000002E-2</v>
      </c>
      <c r="E162" s="47" t="s">
        <v>92</v>
      </c>
      <c r="F162" s="7">
        <f t="shared" ref="F162:G162" si="429">F161+1.54672495336205</f>
        <v>-96.720939029751904</v>
      </c>
      <c r="G162" s="7">
        <f t="shared" si="429"/>
        <v>-95.947576553070874</v>
      </c>
      <c r="H162" s="7">
        <f>(H161+H163)/2</f>
        <v>6.724999999999999E-2</v>
      </c>
      <c r="I162" s="7">
        <f t="shared" si="326"/>
        <v>6.724999999999999E-2</v>
      </c>
      <c r="J162" s="7">
        <f t="shared" si="327"/>
        <v>0.12189814814814816</v>
      </c>
      <c r="K162" s="7">
        <f t="shared" si="380"/>
        <v>0</v>
      </c>
      <c r="L162" s="43">
        <f t="shared" si="381"/>
        <v>-0.44830991264717068</v>
      </c>
      <c r="M162" s="7">
        <f t="shared" si="328"/>
        <v>-0.44830991264717068</v>
      </c>
      <c r="N162" s="8"/>
      <c r="O162" s="58">
        <f t="shared" si="386"/>
        <v>-0.67274781214889523</v>
      </c>
      <c r="P162" s="14">
        <f t="shared" ref="P162" si="430">P161</f>
        <v>1.7050000000000001</v>
      </c>
      <c r="Q162" s="14">
        <f t="shared" si="360"/>
        <v>0.19727664541918738</v>
      </c>
      <c r="R162" s="14">
        <f t="shared" si="366"/>
        <v>-1.6</v>
      </c>
      <c r="S162"/>
      <c r="T162"/>
      <c r="U162" s="3"/>
    </row>
    <row r="163" spans="1:21">
      <c r="A163" s="47">
        <v>116827</v>
      </c>
      <c r="B163" s="48">
        <f t="shared" si="361"/>
        <v>-116.827</v>
      </c>
      <c r="C163" s="48">
        <v>2.8000000000000001E-2</v>
      </c>
      <c r="F163" s="7">
        <f t="shared" ref="F163:G163" si="431">F162+1.54672495336205</f>
        <v>-95.174214076389859</v>
      </c>
      <c r="G163" s="7">
        <f t="shared" si="431"/>
        <v>-94.40085159970883</v>
      </c>
      <c r="H163" s="7">
        <f t="shared" ref="H163:H169" si="432">AVERAGEIFS(DustConcentration,KyrBP2,"&gt;"&amp;F163,KyrBP2,"&lt;="&amp;F164)</f>
        <v>8.6499999999999994E-2</v>
      </c>
      <c r="I163" s="7">
        <f t="shared" si="326"/>
        <v>0.13591666666666666</v>
      </c>
      <c r="J163" s="7">
        <f t="shared" si="327"/>
        <v>0.11839814814814817</v>
      </c>
      <c r="K163" s="7">
        <f t="shared" si="380"/>
        <v>-0.36358062538320046</v>
      </c>
      <c r="L163" s="43">
        <f t="shared" si="381"/>
        <v>0.14796277469304742</v>
      </c>
      <c r="M163" s="7">
        <f t="shared" si="328"/>
        <v>-0.26941424884648491</v>
      </c>
      <c r="N163" s="8"/>
      <c r="O163" s="58">
        <f t="shared" si="386"/>
        <v>-0.30437392727083684</v>
      </c>
      <c r="P163" s="14">
        <f t="shared" ref="P163" si="433">P162</f>
        <v>1.7050000000000001</v>
      </c>
      <c r="Q163" s="14">
        <f t="shared" si="360"/>
        <v>-0.47903277913993425</v>
      </c>
      <c r="R163" s="14">
        <f t="shared" si="366"/>
        <v>-1.6</v>
      </c>
      <c r="S163"/>
      <c r="T163"/>
      <c r="U163" s="3"/>
    </row>
    <row r="164" spans="1:21">
      <c r="A164" s="47">
        <v>116891</v>
      </c>
      <c r="B164" s="48">
        <f t="shared" si="361"/>
        <v>-116.89100000000001</v>
      </c>
      <c r="C164" s="48">
        <v>7.2999999999999995E-2</v>
      </c>
      <c r="F164" s="7">
        <f t="shared" ref="F164:G164" si="434">F163+1.54672495336205</f>
        <v>-93.627489123027814</v>
      </c>
      <c r="G164" s="7">
        <f t="shared" si="434"/>
        <v>-92.854126646346785</v>
      </c>
      <c r="H164" s="7">
        <f t="shared" si="432"/>
        <v>0.254</v>
      </c>
      <c r="I164" s="7">
        <f t="shared" si="326"/>
        <v>0.15233333333333335</v>
      </c>
      <c r="J164" s="7">
        <f t="shared" si="327"/>
        <v>0.10912037037037038</v>
      </c>
      <c r="K164" s="7">
        <f t="shared" si="380"/>
        <v>0.66739606126914652</v>
      </c>
      <c r="L164" s="43">
        <f t="shared" si="381"/>
        <v>0.39601187950784889</v>
      </c>
      <c r="M164" s="7">
        <f t="shared" si="328"/>
        <v>1.3277047093763255</v>
      </c>
      <c r="N164" s="8"/>
      <c r="O164" s="58">
        <f t="shared" si="386"/>
        <v>0.97712173941971725</v>
      </c>
      <c r="P164" s="14">
        <f t="shared" ref="P164" si="435">P163</f>
        <v>1.7050000000000001</v>
      </c>
      <c r="Q164" s="14">
        <f t="shared" si="360"/>
        <v>-0.9311974424831625</v>
      </c>
      <c r="R164" s="14">
        <f t="shared" si="366"/>
        <v>-1.6</v>
      </c>
      <c r="S164"/>
      <c r="T164"/>
      <c r="U164" s="3"/>
    </row>
    <row r="165" spans="1:21">
      <c r="A165" s="47">
        <v>117326</v>
      </c>
      <c r="B165" s="48">
        <f t="shared" si="361"/>
        <v>-117.32599999999999</v>
      </c>
      <c r="C165" s="48">
        <v>6.8000000000000005E-2</v>
      </c>
      <c r="F165" s="7">
        <f t="shared" ref="F165:G165" si="436">F164+1.54672495336205</f>
        <v>-92.08076416966577</v>
      </c>
      <c r="G165" s="7">
        <f t="shared" si="436"/>
        <v>-91.30740169298474</v>
      </c>
      <c r="H165" s="7">
        <f t="shared" si="432"/>
        <v>0.11649999999999999</v>
      </c>
      <c r="I165" s="7">
        <f t="shared" si="326"/>
        <v>0.18983333333333333</v>
      </c>
      <c r="J165" s="7">
        <f t="shared" si="327"/>
        <v>0.11063888888888888</v>
      </c>
      <c r="K165" s="7">
        <f t="shared" si="380"/>
        <v>-0.38630377524143988</v>
      </c>
      <c r="L165" s="43">
        <f t="shared" si="381"/>
        <v>0.71579211649510421</v>
      </c>
      <c r="M165" s="7">
        <f t="shared" si="328"/>
        <v>5.2975144363545112E-2</v>
      </c>
      <c r="N165" s="8"/>
      <c r="O165" s="58">
        <f t="shared" si="386"/>
        <v>-0.67274781214887924</v>
      </c>
      <c r="P165" s="14">
        <f t="shared" ref="P165" si="437">P164</f>
        <v>1.7050000000000001</v>
      </c>
      <c r="Q165" s="14">
        <f t="shared" si="360"/>
        <v>-0.94764447338172608</v>
      </c>
      <c r="R165" s="14">
        <f t="shared" si="366"/>
        <v>-1.6</v>
      </c>
      <c r="S165"/>
      <c r="T165"/>
      <c r="U165" s="3"/>
    </row>
    <row r="166" spans="1:21">
      <c r="A166" s="47">
        <v>117514</v>
      </c>
      <c r="B166" s="48">
        <f t="shared" si="361"/>
        <v>-117.514</v>
      </c>
      <c r="C166" s="48">
        <v>1.4999999999999999E-2</v>
      </c>
      <c r="F166" s="7">
        <f t="shared" ref="F166:G166" si="438">F165+1.54672495336205</f>
        <v>-90.534039216303725</v>
      </c>
      <c r="G166" s="7">
        <f t="shared" si="438"/>
        <v>-89.760676739622696</v>
      </c>
      <c r="H166" s="7">
        <f t="shared" si="432"/>
        <v>0.19900000000000001</v>
      </c>
      <c r="I166" s="7">
        <f t="shared" si="326"/>
        <v>0.13516666666666666</v>
      </c>
      <c r="J166" s="7">
        <f t="shared" si="327"/>
        <v>0.1178611111111111</v>
      </c>
      <c r="K166" s="7">
        <f t="shared" si="380"/>
        <v>0.47225647348951938</v>
      </c>
      <c r="L166" s="43">
        <f t="shared" si="381"/>
        <v>0.14683007306151308</v>
      </c>
      <c r="M166" s="7">
        <f t="shared" si="328"/>
        <v>0.68842799905727103</v>
      </c>
      <c r="N166" s="8"/>
      <c r="O166" s="58">
        <f t="shared" si="386"/>
        <v>-0.30437392727085738</v>
      </c>
      <c r="P166" s="14">
        <f t="shared" ref="P166" si="439">P165</f>
        <v>1.7050000000000001</v>
      </c>
      <c r="Q166" s="14">
        <f t="shared" si="360"/>
        <v>-0.52067812328980512</v>
      </c>
      <c r="R166" s="14">
        <f t="shared" si="366"/>
        <v>-1.6</v>
      </c>
      <c r="S166"/>
      <c r="T166"/>
      <c r="U166" s="3"/>
    </row>
    <row r="167" spans="1:21">
      <c r="A167" s="47">
        <v>118012</v>
      </c>
      <c r="B167" s="48">
        <f t="shared" si="361"/>
        <v>-118.012</v>
      </c>
      <c r="C167" s="48">
        <v>3.5000000000000003E-2</v>
      </c>
      <c r="F167" s="7">
        <f t="shared" ref="F167:G167" si="440">F166+1.54672495336205</f>
        <v>-88.98731426294168</v>
      </c>
      <c r="G167" s="7">
        <f t="shared" si="440"/>
        <v>-88.213951786260651</v>
      </c>
      <c r="H167" s="7">
        <f t="shared" si="432"/>
        <v>0.09</v>
      </c>
      <c r="I167" s="7">
        <f t="shared" si="326"/>
        <v>0.12016666666666669</v>
      </c>
      <c r="J167" s="7">
        <f t="shared" si="327"/>
        <v>0.1285</v>
      </c>
      <c r="K167" s="7">
        <f t="shared" si="380"/>
        <v>-0.25104022191400843</v>
      </c>
      <c r="L167" s="43">
        <f t="shared" si="381"/>
        <v>-6.4850843060959673E-2</v>
      </c>
      <c r="M167" s="7">
        <f t="shared" si="328"/>
        <v>-0.29961089494163429</v>
      </c>
      <c r="N167" s="8"/>
      <c r="O167" s="58">
        <f t="shared" si="386"/>
        <v>0.9771217394197248</v>
      </c>
      <c r="P167" s="14">
        <f t="shared" ref="P167" si="441">P166</f>
        <v>1.7050000000000001</v>
      </c>
      <c r="Q167" s="14">
        <f t="shared" si="360"/>
        <v>0.14991930738218118</v>
      </c>
      <c r="R167" s="14">
        <f t="shared" si="366"/>
        <v>-1.6</v>
      </c>
      <c r="S167"/>
      <c r="T167"/>
      <c r="U167" s="3"/>
    </row>
    <row r="168" spans="1:21">
      <c r="A168" s="47">
        <v>118314</v>
      </c>
      <c r="B168" s="48">
        <f t="shared" si="361"/>
        <v>-118.31399999999999</v>
      </c>
      <c r="C168" s="48">
        <v>3.7999999999999999E-2</v>
      </c>
      <c r="F168" s="7">
        <f t="shared" ref="F168:G168" si="442">F167+1.54672495336205</f>
        <v>-87.440589309579636</v>
      </c>
      <c r="G168" s="7">
        <f t="shared" si="442"/>
        <v>-86.667226832898606</v>
      </c>
      <c r="H168" s="7">
        <f t="shared" si="432"/>
        <v>7.1500000000000008E-2</v>
      </c>
      <c r="I168" s="7">
        <f t="shared" si="326"/>
        <v>7.4833333333333335E-2</v>
      </c>
      <c r="J168" s="7">
        <f t="shared" si="327"/>
        <v>0.14516666666666667</v>
      </c>
      <c r="K168" s="7">
        <f t="shared" si="380"/>
        <v>-4.454342984409787E-2</v>
      </c>
      <c r="L168" s="43">
        <f t="shared" si="381"/>
        <v>-0.48450057405281288</v>
      </c>
      <c r="M168" s="7">
        <f t="shared" si="328"/>
        <v>-0.50746268656716409</v>
      </c>
      <c r="N168" s="8"/>
      <c r="O168" s="58">
        <f t="shared" si="386"/>
        <v>-0.67274781214885282</v>
      </c>
      <c r="P168" s="14">
        <f t="shared" ref="P168" si="443">P167</f>
        <v>1.7050000000000001</v>
      </c>
      <c r="Q168" s="14">
        <f t="shared" si="360"/>
        <v>0.75036782796253698</v>
      </c>
      <c r="R168" s="14">
        <f t="shared" si="366"/>
        <v>-1.6</v>
      </c>
      <c r="S168"/>
      <c r="T168"/>
      <c r="U168" s="3"/>
    </row>
    <row r="169" spans="1:21">
      <c r="A169" s="47">
        <v>118376</v>
      </c>
      <c r="B169" s="48">
        <f t="shared" si="361"/>
        <v>-118.376</v>
      </c>
      <c r="C169" s="48">
        <v>5.8000000000000003E-2</v>
      </c>
      <c r="F169" s="7">
        <f t="shared" ref="F169:G169" si="444">F168+1.54672495336205</f>
        <v>-85.893864356217591</v>
      </c>
      <c r="G169" s="7">
        <f t="shared" si="444"/>
        <v>-85.120501879536562</v>
      </c>
      <c r="H169" s="7">
        <f t="shared" si="432"/>
        <v>6.3E-2</v>
      </c>
      <c r="I169" s="7">
        <f t="shared" si="326"/>
        <v>8.2500000000000004E-2</v>
      </c>
      <c r="J169" s="7">
        <f t="shared" si="327"/>
        <v>0.13977777777777778</v>
      </c>
      <c r="K169" s="7">
        <f t="shared" si="380"/>
        <v>-0.23636363636363644</v>
      </c>
      <c r="L169" s="43">
        <f t="shared" si="381"/>
        <v>-0.40977742448330678</v>
      </c>
      <c r="M169" s="7">
        <f t="shared" si="328"/>
        <v>-0.5492845786963434</v>
      </c>
      <c r="N169" s="8"/>
      <c r="O169" s="58">
        <f t="shared" si="386"/>
        <v>-0.30437392727086443</v>
      </c>
      <c r="P169" s="14">
        <f t="shared" ref="P169" si="445">P168</f>
        <v>1.7050000000000001</v>
      </c>
      <c r="Q169" s="14">
        <f t="shared" si="360"/>
        <v>0.99971090242973715</v>
      </c>
      <c r="R169" s="14">
        <f t="shared" si="366"/>
        <v>-1.6</v>
      </c>
      <c r="S169"/>
      <c r="T169"/>
      <c r="U169" s="3"/>
    </row>
    <row r="170" spans="1:21">
      <c r="A170" s="47">
        <v>118735</v>
      </c>
      <c r="B170" s="48">
        <f t="shared" si="361"/>
        <v>-118.735</v>
      </c>
      <c r="C170" s="48">
        <v>0.11</v>
      </c>
      <c r="E170" s="47" t="s">
        <v>92</v>
      </c>
      <c r="F170" s="7">
        <f t="shared" ref="F170:G170" si="446">F169+1.54672495336205</f>
        <v>-84.347139402855547</v>
      </c>
      <c r="G170" s="7">
        <f t="shared" si="446"/>
        <v>-83.573776926174517</v>
      </c>
      <c r="H170" s="7">
        <f>(H169+H171)/2</f>
        <v>0.113</v>
      </c>
      <c r="I170" s="7">
        <f t="shared" si="326"/>
        <v>0.11299999999999999</v>
      </c>
      <c r="J170" s="7">
        <f t="shared" si="327"/>
        <v>0.1350555555555556</v>
      </c>
      <c r="K170" s="7">
        <f t="shared" si="380"/>
        <v>0</v>
      </c>
      <c r="L170" s="43">
        <f t="shared" si="381"/>
        <v>-0.16330728095434011</v>
      </c>
      <c r="M170" s="7">
        <f t="shared" si="328"/>
        <v>-0.16330728095434</v>
      </c>
      <c r="N170" s="8"/>
      <c r="O170" s="58">
        <f t="shared" si="386"/>
        <v>0.97712173941973246</v>
      </c>
      <c r="P170" s="14">
        <f t="shared" ref="P170" si="447">P169</f>
        <v>1.7050000000000001</v>
      </c>
      <c r="Q170" s="14">
        <f t="shared" si="360"/>
        <v>0.78127813510097754</v>
      </c>
      <c r="R170" s="14">
        <f t="shared" si="366"/>
        <v>-1.6</v>
      </c>
      <c r="S170"/>
      <c r="T170"/>
      <c r="U170" s="3"/>
    </row>
    <row r="171" spans="1:21">
      <c r="A171" s="47">
        <v>119345</v>
      </c>
      <c r="B171" s="48">
        <f t="shared" si="361"/>
        <v>-119.345</v>
      </c>
      <c r="C171" s="48">
        <v>4.4999999999999998E-2</v>
      </c>
      <c r="F171" s="7">
        <f t="shared" ref="F171:G171" si="448">F170+1.54672495336205</f>
        <v>-82.800414449493502</v>
      </c>
      <c r="G171" s="7">
        <f t="shared" si="448"/>
        <v>-82.027051972812473</v>
      </c>
      <c r="H171" s="7">
        <f>AVERAGEIFS(DustConcentration,KyrBP2,"&gt;"&amp;F171,KyrBP2,"&lt;="&amp;F172)</f>
        <v>0.16300000000000001</v>
      </c>
      <c r="I171" s="7">
        <f t="shared" si="326"/>
        <v>0.17083333333333336</v>
      </c>
      <c r="J171" s="7">
        <f t="shared" si="327"/>
        <v>0.12484722222222223</v>
      </c>
      <c r="K171" s="7">
        <f t="shared" si="380"/>
        <v>-4.5853658536585518E-2</v>
      </c>
      <c r="L171" s="43">
        <f t="shared" si="381"/>
        <v>0.36833908109912117</v>
      </c>
      <c r="M171" s="7">
        <f t="shared" si="328"/>
        <v>0.30559572811213687</v>
      </c>
      <c r="N171" s="8"/>
      <c r="O171" s="58">
        <f t="shared" si="386"/>
        <v>-0.67274781214884738</v>
      </c>
      <c r="P171" s="14">
        <f t="shared" ref="P171" si="449">P170</f>
        <v>1.7050000000000001</v>
      </c>
      <c r="Q171" s="14">
        <f t="shared" si="360"/>
        <v>0.1972766454191946</v>
      </c>
      <c r="R171" s="14">
        <f t="shared" si="366"/>
        <v>-1.6</v>
      </c>
      <c r="S171"/>
      <c r="T171"/>
      <c r="U171" s="3"/>
    </row>
    <row r="172" spans="1:21">
      <c r="A172" s="47">
        <v>119831</v>
      </c>
      <c r="B172" s="48">
        <f t="shared" si="361"/>
        <v>-119.831</v>
      </c>
      <c r="C172" s="48">
        <v>0.04</v>
      </c>
      <c r="F172" s="7">
        <f t="shared" ref="F172:G172" si="450">F171+1.54672495336205</f>
        <v>-81.253689496131457</v>
      </c>
      <c r="G172" s="7">
        <f t="shared" si="450"/>
        <v>-80.480327019450428</v>
      </c>
      <c r="H172" s="7">
        <f>AVERAGEIFS(DustConcentration,KyrBP2,"&gt;"&amp;F172,KyrBP2,"&lt;="&amp;F173)</f>
        <v>0.23650000000000002</v>
      </c>
      <c r="I172" s="7">
        <f t="shared" si="326"/>
        <v>0.20166666666666666</v>
      </c>
      <c r="J172" s="7">
        <f t="shared" si="327"/>
        <v>0.13043055555555555</v>
      </c>
      <c r="K172" s="7">
        <f t="shared" si="380"/>
        <v>0.17272727272727284</v>
      </c>
      <c r="L172" s="43">
        <f t="shared" si="381"/>
        <v>0.54616121818762653</v>
      </c>
      <c r="M172" s="7">
        <f t="shared" si="328"/>
        <v>0.81322542860185298</v>
      </c>
      <c r="N172" s="8"/>
      <c r="O172" s="58">
        <f t="shared" si="386"/>
        <v>-0.30437392727088497</v>
      </c>
      <c r="P172" s="14">
        <f t="shared" ref="P172" si="451">P171</f>
        <v>1.7050000000000001</v>
      </c>
      <c r="Q172" s="14">
        <f t="shared" si="360"/>
        <v>-0.47903277913993403</v>
      </c>
      <c r="R172" s="14">
        <f t="shared" si="366"/>
        <v>-1.6</v>
      </c>
      <c r="S172"/>
      <c r="T172"/>
      <c r="U172" s="3"/>
    </row>
    <row r="173" spans="1:21">
      <c r="A173" s="47">
        <v>119894</v>
      </c>
      <c r="B173" s="48">
        <f t="shared" si="361"/>
        <v>-119.89400000000001</v>
      </c>
      <c r="C173" s="48">
        <v>3.7999999999999999E-2</v>
      </c>
      <c r="F173" s="7">
        <f t="shared" ref="F173:G173" si="452">F172+1.54672495336205</f>
        <v>-79.706964542769413</v>
      </c>
      <c r="G173" s="7">
        <f t="shared" si="452"/>
        <v>-78.933602066088383</v>
      </c>
      <c r="H173" s="7">
        <f>AVERAGEIFS(DustConcentration,KyrBP2,"&gt;"&amp;F173,KyrBP2,"&lt;="&amp;F174)</f>
        <v>0.20550000000000002</v>
      </c>
      <c r="I173" s="7">
        <f t="shared" si="326"/>
        <v>0.17200000000000001</v>
      </c>
      <c r="J173" s="7">
        <f t="shared" si="327"/>
        <v>0.13381944444444446</v>
      </c>
      <c r="K173" s="7">
        <f t="shared" si="380"/>
        <v>0.19476744186046502</v>
      </c>
      <c r="L173" s="43">
        <f t="shared" si="381"/>
        <v>0.28531395952257377</v>
      </c>
      <c r="M173" s="7">
        <f t="shared" si="328"/>
        <v>0.53565127140633106</v>
      </c>
      <c r="N173" s="8"/>
      <c r="O173" s="58">
        <f t="shared" si="386"/>
        <v>0.97712173941973701</v>
      </c>
      <c r="P173" s="14">
        <f t="shared" ref="P173" si="453">P172</f>
        <v>1.7050000000000001</v>
      </c>
      <c r="Q173" s="14">
        <f t="shared" si="360"/>
        <v>-0.9311974424831625</v>
      </c>
      <c r="R173" s="14">
        <f t="shared" si="366"/>
        <v>-1.6</v>
      </c>
      <c r="S173"/>
      <c r="T173"/>
      <c r="U173" s="3"/>
    </row>
    <row r="174" spans="1:21">
      <c r="A174" s="47">
        <v>119955</v>
      </c>
      <c r="B174" s="48">
        <f t="shared" si="361"/>
        <v>-119.955</v>
      </c>
      <c r="C174" s="48">
        <v>7.2999999999999995E-2</v>
      </c>
      <c r="F174" s="7">
        <f t="shared" ref="F174:G174" si="454">F173+1.54672495336205</f>
        <v>-78.160239589407368</v>
      </c>
      <c r="G174" s="7">
        <f t="shared" si="454"/>
        <v>-77.386877112726339</v>
      </c>
      <c r="H174" s="7">
        <f>AVERAGEIFS(DustConcentration,KyrBP2,"&gt;"&amp;F174,KyrBP2,"&lt;="&amp;F175)</f>
        <v>7.3999999999999996E-2</v>
      </c>
      <c r="I174" s="7">
        <f t="shared" si="326"/>
        <v>0.12887499999999999</v>
      </c>
      <c r="J174" s="7">
        <f t="shared" si="327"/>
        <v>0.13822685185185188</v>
      </c>
      <c r="K174" s="7">
        <f t="shared" si="380"/>
        <v>-0.42580019398642088</v>
      </c>
      <c r="L174" s="43">
        <f t="shared" si="381"/>
        <v>-6.7655826104431327E-2</v>
      </c>
      <c r="M174" s="7">
        <f t="shared" si="328"/>
        <v>-0.46464815621127387</v>
      </c>
      <c r="N174" s="8"/>
      <c r="O174" s="58">
        <f t="shared" si="386"/>
        <v>-0.67274781214882085</v>
      </c>
      <c r="P174" s="14">
        <f t="shared" ref="P174" si="455">P173</f>
        <v>1.7050000000000001</v>
      </c>
      <c r="Q174" s="14">
        <f t="shared" si="360"/>
        <v>-0.94764447338172841</v>
      </c>
      <c r="R174" s="14">
        <f t="shared" si="366"/>
        <v>-1.6</v>
      </c>
      <c r="S174"/>
      <c r="T174"/>
      <c r="U174" s="3"/>
    </row>
    <row r="175" spans="1:21">
      <c r="A175" s="47">
        <v>120379</v>
      </c>
      <c r="B175" s="48">
        <f t="shared" si="361"/>
        <v>-120.379</v>
      </c>
      <c r="C175" s="48">
        <v>5.2999999999999999E-2</v>
      </c>
      <c r="E175" s="47" t="s">
        <v>92</v>
      </c>
      <c r="F175" s="7">
        <f t="shared" ref="F175:G175" si="456">F174+1.54672495336205</f>
        <v>-76.613514636045323</v>
      </c>
      <c r="G175" s="7">
        <f t="shared" si="456"/>
        <v>-75.840152159364294</v>
      </c>
      <c r="H175" s="7">
        <f>(H174+H176)/2</f>
        <v>0.107125</v>
      </c>
      <c r="I175" s="7">
        <f t="shared" si="326"/>
        <v>0.10712499999999998</v>
      </c>
      <c r="J175" s="7">
        <f t="shared" si="327"/>
        <v>0.16083796296296296</v>
      </c>
      <c r="K175" s="7">
        <f t="shared" si="380"/>
        <v>0</v>
      </c>
      <c r="L175" s="43">
        <f t="shared" si="381"/>
        <v>-0.33395699605653273</v>
      </c>
      <c r="M175" s="7">
        <f t="shared" si="328"/>
        <v>-0.33395699605653262</v>
      </c>
      <c r="N175" s="8"/>
      <c r="O175" s="58">
        <f t="shared" si="386"/>
        <v>-0.304373927270919</v>
      </c>
      <c r="P175" s="14">
        <f t="shared" ref="P175" si="457">P174</f>
        <v>1.7050000000000001</v>
      </c>
      <c r="Q175" s="14">
        <f t="shared" si="360"/>
        <v>-0.52067812328979923</v>
      </c>
      <c r="R175" s="14">
        <f t="shared" si="366"/>
        <v>-1.6</v>
      </c>
      <c r="S175"/>
      <c r="T175"/>
      <c r="U175" s="3"/>
    </row>
    <row r="176" spans="1:21">
      <c r="A176" s="47">
        <v>120959</v>
      </c>
      <c r="B176" s="48">
        <f t="shared" si="361"/>
        <v>-120.959</v>
      </c>
      <c r="C176" s="48">
        <v>8.5000000000000006E-2</v>
      </c>
      <c r="F176" s="7">
        <f t="shared" ref="F176:G176" si="458">F175+1.54672495336205</f>
        <v>-75.066789682683279</v>
      </c>
      <c r="G176" s="7">
        <f t="shared" si="458"/>
        <v>-74.293427206002249</v>
      </c>
      <c r="H176" s="7">
        <f t="shared" ref="H176:H181" si="459">AVERAGEIFS(DustConcentration,KyrBP2,"&gt;"&amp;F176,KyrBP2,"&lt;="&amp;F177)</f>
        <v>0.14025000000000001</v>
      </c>
      <c r="I176" s="7">
        <f t="shared" si="326"/>
        <v>0.11645833333333333</v>
      </c>
      <c r="J176" s="7">
        <f t="shared" si="327"/>
        <v>0.2618935185185185</v>
      </c>
      <c r="K176" s="7">
        <f t="shared" si="380"/>
        <v>0.20429338103756733</v>
      </c>
      <c r="L176" s="43">
        <f t="shared" si="381"/>
        <v>-0.55532181937103364</v>
      </c>
      <c r="M176" s="7">
        <f t="shared" si="328"/>
        <v>-0.46447701037670797</v>
      </c>
      <c r="N176" s="8"/>
      <c r="O176" s="58">
        <f t="shared" si="386"/>
        <v>0.97712173941973857</v>
      </c>
      <c r="P176" s="14">
        <f t="shared" ref="P176" si="460">P175</f>
        <v>1.7050000000000001</v>
      </c>
      <c r="Q176" s="14">
        <f t="shared" si="360"/>
        <v>0.14991930738218093</v>
      </c>
      <c r="R176" s="14">
        <f t="shared" si="366"/>
        <v>-1.6</v>
      </c>
      <c r="S176"/>
      <c r="T176"/>
      <c r="U176" s="3"/>
    </row>
    <row r="177" spans="1:21">
      <c r="A177" s="47">
        <v>121314</v>
      </c>
      <c r="B177" s="48">
        <f t="shared" si="361"/>
        <v>-121.31399999999999</v>
      </c>
      <c r="C177" s="48">
        <v>0.02</v>
      </c>
      <c r="F177" s="7">
        <f t="shared" ref="F177:G177" si="461">F176+1.54672495336205</f>
        <v>-73.520064729321234</v>
      </c>
      <c r="G177" s="7">
        <f t="shared" si="461"/>
        <v>-72.746702252640205</v>
      </c>
      <c r="H177" s="7">
        <f t="shared" si="459"/>
        <v>0.10199999999999999</v>
      </c>
      <c r="I177" s="7">
        <f t="shared" si="326"/>
        <v>0.11497222222222224</v>
      </c>
      <c r="J177" s="7">
        <f t="shared" si="327"/>
        <v>0.31980092592592596</v>
      </c>
      <c r="K177" s="7">
        <f t="shared" si="380"/>
        <v>-0.11282918579367018</v>
      </c>
      <c r="L177" s="43">
        <f t="shared" si="381"/>
        <v>-0.64048815090406364</v>
      </c>
      <c r="M177" s="7">
        <f t="shared" si="328"/>
        <v>-0.68105158012073486</v>
      </c>
      <c r="N177" s="8"/>
      <c r="O177" s="58">
        <f t="shared" si="386"/>
        <v>-0.67274781214880497</v>
      </c>
      <c r="P177" s="14">
        <f t="shared" ref="P177" si="462">P176</f>
        <v>1.7050000000000001</v>
      </c>
      <c r="Q177" s="14">
        <f t="shared" si="360"/>
        <v>0.75036782796253687</v>
      </c>
      <c r="R177" s="14">
        <f t="shared" si="366"/>
        <v>-1.6</v>
      </c>
      <c r="S177"/>
      <c r="T177"/>
      <c r="U177" s="3"/>
    </row>
    <row r="178" spans="1:21">
      <c r="A178" s="47">
        <v>121373</v>
      </c>
      <c r="B178" s="48">
        <f t="shared" si="361"/>
        <v>-121.373</v>
      </c>
      <c r="C178" s="48">
        <v>1.2999999999999999E-2</v>
      </c>
      <c r="F178" s="7">
        <f t="shared" ref="F178:G178" si="463">F177+1.54672495336205</f>
        <v>-71.97333977595919</v>
      </c>
      <c r="G178" s="7">
        <f t="shared" si="463"/>
        <v>-71.19997729927816</v>
      </c>
      <c r="H178" s="7">
        <f t="shared" si="459"/>
        <v>0.10266666666666667</v>
      </c>
      <c r="I178" s="7">
        <f t="shared" si="326"/>
        <v>0.17372222222222222</v>
      </c>
      <c r="J178" s="7">
        <f t="shared" si="327"/>
        <v>0.38594907407407408</v>
      </c>
      <c r="K178" s="7">
        <f t="shared" si="380"/>
        <v>-0.40901822833386625</v>
      </c>
      <c r="L178" s="43">
        <f t="shared" si="381"/>
        <v>-0.54988304444311165</v>
      </c>
      <c r="M178" s="7">
        <f t="shared" si="328"/>
        <v>-0.73398908414802377</v>
      </c>
      <c r="N178" s="8"/>
      <c r="O178" s="58">
        <f t="shared" si="386"/>
        <v>-0.30437392727093954</v>
      </c>
      <c r="P178" s="14">
        <f t="shared" ref="P178" si="464">P177</f>
        <v>1.7050000000000001</v>
      </c>
      <c r="Q178" s="14">
        <f t="shared" si="360"/>
        <v>0.99971090242973715</v>
      </c>
      <c r="R178" s="14">
        <f t="shared" si="366"/>
        <v>-1.6</v>
      </c>
      <c r="S178"/>
      <c r="T178"/>
      <c r="U178" s="3"/>
    </row>
    <row r="179" spans="1:21">
      <c r="A179" s="47">
        <v>121951</v>
      </c>
      <c r="B179" s="48">
        <f t="shared" si="361"/>
        <v>-121.95099999999999</v>
      </c>
      <c r="C179" s="48">
        <v>1.7999999999999999E-2</v>
      </c>
      <c r="F179" s="7">
        <f t="shared" ref="F179:G179" si="465">F178+1.54672495336205</f>
        <v>-70.426614822597145</v>
      </c>
      <c r="G179" s="7">
        <f t="shared" si="465"/>
        <v>-69.653252345916115</v>
      </c>
      <c r="H179" s="7">
        <f t="shared" si="459"/>
        <v>0.3165</v>
      </c>
      <c r="I179" s="7">
        <f t="shared" ref="I179:I216" si="466">AVERAGE(H178:H180)</f>
        <v>0.49722222222222223</v>
      </c>
      <c r="J179" s="7">
        <f t="shared" ref="J179:J216" si="467">AVERAGE(H175:H183)</f>
        <v>0.47150462962962969</v>
      </c>
      <c r="K179" s="7">
        <f t="shared" si="380"/>
        <v>-0.36346368715083799</v>
      </c>
      <c r="L179" s="43">
        <f t="shared" si="381"/>
        <v>5.4543669301389208E-2</v>
      </c>
      <c r="M179" s="7">
        <f t="shared" ref="M179:M216" si="468">(H179/J179)-1</f>
        <v>-0.32874466100446764</v>
      </c>
      <c r="N179" s="8"/>
      <c r="O179" s="58">
        <f t="shared" si="386"/>
        <v>0.97712173941974323</v>
      </c>
      <c r="P179" s="14">
        <f t="shared" ref="P179" si="469">P178</f>
        <v>1.7050000000000001</v>
      </c>
      <c r="Q179" s="14">
        <f t="shared" si="360"/>
        <v>0.78127813510097777</v>
      </c>
      <c r="R179" s="14">
        <f t="shared" si="366"/>
        <v>-1.6</v>
      </c>
      <c r="S179"/>
      <c r="T179"/>
      <c r="U179" s="3"/>
    </row>
    <row r="180" spans="1:21">
      <c r="A180" s="47">
        <v>122345</v>
      </c>
      <c r="B180" s="48">
        <f t="shared" si="361"/>
        <v>-122.345</v>
      </c>
      <c r="C180" s="48">
        <v>0.21299999999999999</v>
      </c>
      <c r="F180" s="7">
        <f t="shared" ref="F180:G180" si="470">F179+1.54672495336205</f>
        <v>-68.8798898692351</v>
      </c>
      <c r="G180" s="7">
        <f t="shared" si="470"/>
        <v>-68.106527392554071</v>
      </c>
      <c r="H180" s="7">
        <f t="shared" si="459"/>
        <v>1.0725</v>
      </c>
      <c r="I180" s="7">
        <f t="shared" si="466"/>
        <v>0.7155555555555555</v>
      </c>
      <c r="J180" s="7">
        <f t="shared" si="467"/>
        <v>0.5069907407407408</v>
      </c>
      <c r="K180" s="7">
        <f t="shared" si="380"/>
        <v>0.4988354037267082</v>
      </c>
      <c r="L180" s="43">
        <f t="shared" si="381"/>
        <v>0.41137795635101781</v>
      </c>
      <c r="M180" s="7">
        <f t="shared" si="468"/>
        <v>1.1154232490183542</v>
      </c>
      <c r="N180" s="8"/>
      <c r="O180" s="58">
        <f t="shared" si="386"/>
        <v>-0.67274781214878898</v>
      </c>
      <c r="P180" s="14">
        <f t="shared" ref="P180" si="471">P179</f>
        <v>1.7050000000000001</v>
      </c>
      <c r="Q180" s="14">
        <f t="shared" si="360"/>
        <v>0.19727664541918785</v>
      </c>
      <c r="R180" s="14">
        <f t="shared" si="366"/>
        <v>-1.6</v>
      </c>
      <c r="S180"/>
      <c r="T180"/>
      <c r="U180" s="3"/>
    </row>
    <row r="181" spans="1:21">
      <c r="A181" s="47">
        <v>122742</v>
      </c>
      <c r="B181" s="48">
        <f t="shared" si="361"/>
        <v>-122.742</v>
      </c>
      <c r="C181" s="48">
        <v>5.5E-2</v>
      </c>
      <c r="F181" s="7">
        <f t="shared" ref="F181:G181" si="472">F180+1.54672495336205</f>
        <v>-67.333164915873056</v>
      </c>
      <c r="G181" s="7">
        <f t="shared" si="472"/>
        <v>-66.559802439192026</v>
      </c>
      <c r="H181" s="7">
        <f t="shared" si="459"/>
        <v>0.75766666666666671</v>
      </c>
      <c r="I181" s="7">
        <f t="shared" si="466"/>
        <v>0.87700000000000011</v>
      </c>
      <c r="J181" s="7">
        <f t="shared" si="467"/>
        <v>0.5512407407407407</v>
      </c>
      <c r="K181" s="7">
        <f t="shared" si="380"/>
        <v>-0.13606993538578493</v>
      </c>
      <c r="L181" s="43">
        <f t="shared" si="381"/>
        <v>0.59095642825948236</v>
      </c>
      <c r="M181" s="7">
        <f t="shared" si="468"/>
        <v>0.37447508986461542</v>
      </c>
      <c r="N181" s="8"/>
      <c r="O181" s="58">
        <f t="shared" si="386"/>
        <v>-0.30437392727096008</v>
      </c>
      <c r="P181" s="14">
        <f t="shared" ref="P181" si="473">P180</f>
        <v>1.7050000000000001</v>
      </c>
      <c r="Q181" s="14">
        <f t="shared" si="360"/>
        <v>-0.47903277913993381</v>
      </c>
      <c r="R181" s="14">
        <f t="shared" si="366"/>
        <v>-1.6</v>
      </c>
      <c r="S181"/>
      <c r="T181"/>
      <c r="U181" s="3"/>
    </row>
    <row r="182" spans="1:21">
      <c r="A182" s="47">
        <v>122801</v>
      </c>
      <c r="B182" s="48">
        <f t="shared" si="361"/>
        <v>-122.801</v>
      </c>
      <c r="C182" s="48">
        <v>5.2999999999999999E-2</v>
      </c>
      <c r="E182" s="47" t="s">
        <v>92</v>
      </c>
      <c r="F182" s="7">
        <f t="shared" ref="F182:G182" si="474">F181+1.54672495336205</f>
        <v>-65.786439962511011</v>
      </c>
      <c r="G182" s="7">
        <f t="shared" si="474"/>
        <v>-65.013077485829982</v>
      </c>
      <c r="H182" s="7">
        <f>(H181+H183)/2</f>
        <v>0.80083333333333329</v>
      </c>
      <c r="I182" s="7">
        <f t="shared" si="466"/>
        <v>0.80083333333333329</v>
      </c>
      <c r="J182" s="7">
        <f t="shared" si="467"/>
        <v>0.61218518518518517</v>
      </c>
      <c r="K182" s="7">
        <f t="shared" si="380"/>
        <v>0</v>
      </c>
      <c r="L182" s="43">
        <f t="shared" si="381"/>
        <v>0.30815536330086513</v>
      </c>
      <c r="M182" s="7">
        <f t="shared" si="468"/>
        <v>0.30815536330086513</v>
      </c>
      <c r="N182" s="8"/>
      <c r="O182" s="58">
        <f t="shared" si="386"/>
        <v>0.97712173941974778</v>
      </c>
      <c r="P182" s="14">
        <f t="shared" ref="P182" si="475">P181</f>
        <v>1.7050000000000001</v>
      </c>
      <c r="Q182" s="14">
        <f t="shared" si="360"/>
        <v>-0.93119744248316239</v>
      </c>
      <c r="R182" s="14">
        <f t="shared" si="366"/>
        <v>-1.6</v>
      </c>
      <c r="S182"/>
      <c r="T182"/>
      <c r="U182" s="3"/>
    </row>
    <row r="183" spans="1:21">
      <c r="A183" s="47">
        <v>123268</v>
      </c>
      <c r="B183" s="48">
        <f t="shared" si="361"/>
        <v>-123.268</v>
      </c>
      <c r="C183" s="48">
        <v>0.06</v>
      </c>
      <c r="F183" s="7">
        <f t="shared" ref="F183:G183" si="476">F182+1.54672495336205</f>
        <v>-64.239715009148966</v>
      </c>
      <c r="G183" s="7">
        <f t="shared" si="476"/>
        <v>-63.46635253246793</v>
      </c>
      <c r="H183" s="7">
        <f>AVERAGEIFS(DustConcentration,KyrBP2,"&gt;"&amp;F183,KyrBP2,"&lt;="&amp;F184)</f>
        <v>0.84399999999999997</v>
      </c>
      <c r="I183" s="7">
        <f t="shared" si="466"/>
        <v>0.69044444444444431</v>
      </c>
      <c r="J183" s="7">
        <f t="shared" si="467"/>
        <v>0.62050000000000005</v>
      </c>
      <c r="K183" s="7">
        <f t="shared" si="380"/>
        <v>0.22240102993241084</v>
      </c>
      <c r="L183" s="43">
        <f t="shared" si="381"/>
        <v>0.11272271465663852</v>
      </c>
      <c r="M183" s="7">
        <f t="shared" si="468"/>
        <v>0.36019339242546322</v>
      </c>
      <c r="N183" s="8"/>
      <c r="O183" s="58">
        <f t="shared" si="386"/>
        <v>-0.67274781214878354</v>
      </c>
      <c r="P183" s="14">
        <f t="shared" ref="P183" si="477">P182</f>
        <v>1.7050000000000001</v>
      </c>
      <c r="Q183" s="14">
        <f t="shared" si="360"/>
        <v>-0.94764447338172741</v>
      </c>
      <c r="R183" s="14">
        <f t="shared" si="366"/>
        <v>-1.6</v>
      </c>
      <c r="S183"/>
      <c r="T183"/>
      <c r="U183" s="3"/>
    </row>
    <row r="184" spans="1:21">
      <c r="A184" s="47">
        <v>123658</v>
      </c>
      <c r="B184" s="48">
        <f t="shared" si="361"/>
        <v>-123.658</v>
      </c>
      <c r="C184" s="48">
        <v>0.04</v>
      </c>
      <c r="F184" s="7">
        <f t="shared" ref="F184:G184" si="478">F183+1.54672495336205</f>
        <v>-62.692990055786915</v>
      </c>
      <c r="G184" s="7">
        <f t="shared" si="478"/>
        <v>-61.919627579105878</v>
      </c>
      <c r="H184" s="7">
        <f>AVERAGEIFS(DustConcentration,KyrBP2,"&gt;"&amp;F184,KyrBP2,"&lt;="&amp;F185)</f>
        <v>0.42649999999999999</v>
      </c>
      <c r="I184" s="7">
        <f t="shared" si="466"/>
        <v>0.60299999999999998</v>
      </c>
      <c r="J184" s="7">
        <f t="shared" si="467"/>
        <v>0.61216666666666664</v>
      </c>
      <c r="K184" s="7">
        <f t="shared" si="380"/>
        <v>-0.29270315091210608</v>
      </c>
      <c r="L184" s="43">
        <f t="shared" si="381"/>
        <v>-1.4974135583991299E-2</v>
      </c>
      <c r="M184" s="7">
        <f t="shared" si="468"/>
        <v>-0.30329430982847805</v>
      </c>
      <c r="N184" s="8"/>
      <c r="O184" s="58">
        <f t="shared" si="386"/>
        <v>-0.30437392727096707</v>
      </c>
      <c r="P184" s="14">
        <f t="shared" ref="P184" si="479">P183</f>
        <v>1.7050000000000001</v>
      </c>
      <c r="Q184" s="14">
        <f t="shared" si="360"/>
        <v>-0.52067812328979945</v>
      </c>
      <c r="R184" s="14">
        <f t="shared" si="366"/>
        <v>-1.6</v>
      </c>
      <c r="S184"/>
      <c r="T184"/>
      <c r="U184" s="3"/>
    </row>
    <row r="185" spans="1:21">
      <c r="A185" s="47">
        <v>124209</v>
      </c>
      <c r="B185" s="48">
        <f t="shared" si="361"/>
        <v>-124.209</v>
      </c>
      <c r="C185" s="48">
        <v>0.12</v>
      </c>
      <c r="E185" s="47" t="s">
        <v>92</v>
      </c>
      <c r="F185" s="7">
        <f t="shared" ref="F185:G185" si="480">F184+1.54672495336205</f>
        <v>-61.146265102424863</v>
      </c>
      <c r="G185" s="7">
        <f t="shared" si="480"/>
        <v>-60.372902625743826</v>
      </c>
      <c r="H185" s="7">
        <f>(H184+H186)/2</f>
        <v>0.53849999999999998</v>
      </c>
      <c r="I185" s="7">
        <f t="shared" si="466"/>
        <v>0.53849999999999998</v>
      </c>
      <c r="J185" s="7">
        <f t="shared" si="467"/>
        <v>0.51077777777777778</v>
      </c>
      <c r="K185" s="7">
        <f t="shared" si="380"/>
        <v>0</v>
      </c>
      <c r="L185" s="43">
        <f t="shared" si="381"/>
        <v>5.4274526865346839E-2</v>
      </c>
      <c r="M185" s="7">
        <f t="shared" si="468"/>
        <v>5.4274526865346839E-2</v>
      </c>
      <c r="N185" s="8"/>
      <c r="O185" s="58">
        <f t="shared" si="386"/>
        <v>0.97712173941974634</v>
      </c>
      <c r="P185" s="14">
        <f t="shared" ref="P185" si="481">P184</f>
        <v>1.7050000000000001</v>
      </c>
      <c r="Q185" s="14">
        <f t="shared" si="360"/>
        <v>0.14991930738219122</v>
      </c>
      <c r="R185" s="14">
        <f t="shared" si="366"/>
        <v>-1.6</v>
      </c>
      <c r="S185"/>
      <c r="T185"/>
      <c r="U185" s="3"/>
    </row>
    <row r="186" spans="1:21">
      <c r="A186" s="47">
        <v>124599</v>
      </c>
      <c r="B186" s="48">
        <f t="shared" si="361"/>
        <v>-124.599</v>
      </c>
      <c r="C186" s="48">
        <v>4.8000000000000001E-2</v>
      </c>
      <c r="F186" s="7">
        <f t="shared" ref="F186:G186" si="482">F185+1.54672495336205</f>
        <v>-59.599540149062811</v>
      </c>
      <c r="G186" s="7">
        <f t="shared" si="482"/>
        <v>-58.826177672381775</v>
      </c>
      <c r="H186" s="7">
        <f t="shared" ref="H186:H193" si="483">AVERAGEIFS(DustConcentration,KyrBP2,"&gt;"&amp;F186,KyrBP2,"&lt;="&amp;F187)</f>
        <v>0.65049999999999997</v>
      </c>
      <c r="I186" s="7">
        <f t="shared" si="466"/>
        <v>0.45550000000000002</v>
      </c>
      <c r="J186" s="7">
        <f t="shared" si="467"/>
        <v>0.44770370370370366</v>
      </c>
      <c r="K186" s="7">
        <f t="shared" si="380"/>
        <v>0.42810098792535656</v>
      </c>
      <c r="L186" s="43">
        <f t="shared" si="381"/>
        <v>1.7413964262078307E-2</v>
      </c>
      <c r="M186" s="7">
        <f t="shared" si="468"/>
        <v>0.4529698874917274</v>
      </c>
      <c r="N186" s="8"/>
      <c r="O186" s="58">
        <f t="shared" si="386"/>
        <v>-0.67274781214878865</v>
      </c>
      <c r="P186" s="14">
        <f t="shared" ref="P186" si="484">P185</f>
        <v>1.7050000000000001</v>
      </c>
      <c r="Q186" s="14">
        <f t="shared" si="360"/>
        <v>0.75036782796254609</v>
      </c>
      <c r="R186" s="14">
        <f t="shared" si="366"/>
        <v>-1.6</v>
      </c>
      <c r="S186"/>
      <c r="T186"/>
      <c r="U186" s="3"/>
    </row>
    <row r="187" spans="1:21">
      <c r="A187" s="47">
        <v>124877</v>
      </c>
      <c r="B187" s="48">
        <f t="shared" si="361"/>
        <v>-124.877</v>
      </c>
      <c r="C187" s="48">
        <v>4.2999999999999997E-2</v>
      </c>
      <c r="F187" s="7">
        <f t="shared" ref="F187:G187" si="485">F186+1.54672495336205</f>
        <v>-58.052815195700759</v>
      </c>
      <c r="G187" s="7">
        <f t="shared" si="485"/>
        <v>-57.279452719019723</v>
      </c>
      <c r="H187" s="7">
        <f t="shared" si="483"/>
        <v>0.17749999999999999</v>
      </c>
      <c r="I187" s="7">
        <f t="shared" si="466"/>
        <v>0.35649999999999998</v>
      </c>
      <c r="J187" s="7">
        <f t="shared" si="467"/>
        <v>0.37790740740740736</v>
      </c>
      <c r="K187" s="7">
        <f t="shared" si="380"/>
        <v>-0.50210378681626922</v>
      </c>
      <c r="L187" s="43">
        <f t="shared" si="381"/>
        <v>-5.6647228892046764E-2</v>
      </c>
      <c r="M187" s="7">
        <f t="shared" si="468"/>
        <v>-0.53030822756897145</v>
      </c>
      <c r="N187" s="8"/>
      <c r="O187" s="58">
        <f t="shared" si="386"/>
        <v>-0.30437392727094703</v>
      </c>
      <c r="P187" s="14">
        <f t="shared" ref="P187" si="486">P186</f>
        <v>1.7050000000000001</v>
      </c>
      <c r="Q187" s="14">
        <f t="shared" si="360"/>
        <v>0.99971090242973759</v>
      </c>
      <c r="R187" s="14">
        <f t="shared" si="366"/>
        <v>-1.6</v>
      </c>
      <c r="S187"/>
      <c r="T187"/>
      <c r="U187" s="3"/>
    </row>
    <row r="188" spans="1:21">
      <c r="A188" s="47">
        <v>125271</v>
      </c>
      <c r="B188" s="48">
        <f t="shared" si="361"/>
        <v>-125.271</v>
      </c>
      <c r="C188" s="48">
        <v>2.8000000000000001E-2</v>
      </c>
      <c r="F188" s="7">
        <f t="shared" ref="F188:G188" si="487">F187+1.54672495336205</f>
        <v>-56.506090242338708</v>
      </c>
      <c r="G188" s="7">
        <f t="shared" si="487"/>
        <v>-55.732727765657671</v>
      </c>
      <c r="H188" s="7">
        <f t="shared" si="483"/>
        <v>0.24149999999999999</v>
      </c>
      <c r="I188" s="7">
        <f t="shared" si="466"/>
        <v>0.19299999999999998</v>
      </c>
      <c r="J188" s="7">
        <f t="shared" si="467"/>
        <v>0.30279629629629634</v>
      </c>
      <c r="K188" s="7">
        <f t="shared" si="380"/>
        <v>0.25129533678756477</v>
      </c>
      <c r="L188" s="43">
        <f t="shared" si="381"/>
        <v>-0.3626077915723811</v>
      </c>
      <c r="M188" s="7">
        <f t="shared" si="468"/>
        <v>-0.20243410188979283</v>
      </c>
      <c r="N188" s="8"/>
      <c r="O188" s="58">
        <f t="shared" si="386"/>
        <v>0.97712173941974489</v>
      </c>
      <c r="P188" s="14">
        <f t="shared" ref="P188" si="488">P187</f>
        <v>1.7050000000000001</v>
      </c>
      <c r="Q188" s="14">
        <f t="shared" si="360"/>
        <v>0.78127813510096678</v>
      </c>
      <c r="R188" s="14">
        <f t="shared" si="366"/>
        <v>-1.6</v>
      </c>
      <c r="S188"/>
      <c r="T188"/>
      <c r="U188" s="3"/>
    </row>
    <row r="189" spans="1:21">
      <c r="A189" s="47">
        <v>126103</v>
      </c>
      <c r="B189" s="48">
        <f t="shared" si="361"/>
        <v>-126.10299999999999</v>
      </c>
      <c r="C189" s="48">
        <v>7.8E-2</v>
      </c>
      <c r="F189" s="7">
        <f t="shared" ref="F189:G189" si="489">F188+1.54672495336205</f>
        <v>-54.959365288976656</v>
      </c>
      <c r="G189" s="7">
        <f t="shared" si="489"/>
        <v>-54.186002812295619</v>
      </c>
      <c r="H189" s="7">
        <f t="shared" si="483"/>
        <v>0.16</v>
      </c>
      <c r="I189" s="7">
        <f t="shared" si="466"/>
        <v>0.19716666666666663</v>
      </c>
      <c r="J189" s="7">
        <f t="shared" si="467"/>
        <v>0.28651851851851856</v>
      </c>
      <c r="K189" s="7">
        <f t="shared" si="380"/>
        <v>-0.18850380388841914</v>
      </c>
      <c r="L189" s="43">
        <f t="shared" si="381"/>
        <v>-0.31185367114788032</v>
      </c>
      <c r="M189" s="7">
        <f t="shared" si="468"/>
        <v>-0.44157187176835577</v>
      </c>
      <c r="N189" s="8"/>
      <c r="O189" s="58">
        <f t="shared" si="386"/>
        <v>-0.67274781214879364</v>
      </c>
      <c r="P189" s="14">
        <f t="shared" ref="P189" si="490">P188</f>
        <v>1.7050000000000001</v>
      </c>
      <c r="Q189" s="14">
        <f t="shared" si="360"/>
        <v>0.1972766454191707</v>
      </c>
      <c r="R189" s="14">
        <f t="shared" si="366"/>
        <v>-1.6</v>
      </c>
      <c r="S189"/>
      <c r="T189"/>
      <c r="U189" s="3"/>
    </row>
    <row r="190" spans="1:21">
      <c r="A190" s="47">
        <v>126904</v>
      </c>
      <c r="B190" s="48">
        <f t="shared" si="361"/>
        <v>-126.904</v>
      </c>
      <c r="C190" s="48">
        <v>4.8000000000000001E-2</v>
      </c>
      <c r="F190" s="7">
        <f t="shared" ref="F190:G190" si="491">F189+1.54672495336205</f>
        <v>-53.412640335614604</v>
      </c>
      <c r="G190" s="7">
        <f t="shared" si="491"/>
        <v>-52.639277858933568</v>
      </c>
      <c r="H190" s="7">
        <f t="shared" si="483"/>
        <v>0.19</v>
      </c>
      <c r="I190" s="7">
        <f t="shared" si="466"/>
        <v>0.1742222222222222</v>
      </c>
      <c r="J190" s="7">
        <f t="shared" si="467"/>
        <v>0.26137037037037036</v>
      </c>
      <c r="K190" s="7">
        <f t="shared" si="380"/>
        <v>9.0561224489796199E-2</v>
      </c>
      <c r="L190" s="43">
        <f t="shared" si="381"/>
        <v>-0.33342780218223045</v>
      </c>
      <c r="M190" s="7">
        <f t="shared" si="468"/>
        <v>-0.27306220773699874</v>
      </c>
      <c r="N190" s="8"/>
      <c r="O190" s="58">
        <f t="shared" si="386"/>
        <v>-0.30437392727093371</v>
      </c>
      <c r="P190" s="14">
        <f t="shared" ref="P190" si="492">P189</f>
        <v>1.7050000000000001</v>
      </c>
      <c r="Q190" s="14">
        <f t="shared" si="360"/>
        <v>-0.47903277913995235</v>
      </c>
      <c r="R190" s="14">
        <f t="shared" si="366"/>
        <v>-1.6</v>
      </c>
      <c r="S190"/>
      <c r="T190"/>
      <c r="U190" s="3"/>
    </row>
    <row r="191" spans="1:21">
      <c r="A191" s="47">
        <v>126955</v>
      </c>
      <c r="B191" s="48">
        <f t="shared" si="361"/>
        <v>-126.955</v>
      </c>
      <c r="C191" s="48">
        <v>0.06</v>
      </c>
      <c r="F191" s="7">
        <f t="shared" ref="F191:G191" si="493">F190+1.54672495336205</f>
        <v>-51.865915382252552</v>
      </c>
      <c r="G191" s="7">
        <f t="shared" si="493"/>
        <v>-51.092552905571516</v>
      </c>
      <c r="H191" s="7">
        <f t="shared" si="483"/>
        <v>0.17266666666666666</v>
      </c>
      <c r="I191" s="7">
        <f t="shared" si="466"/>
        <v>0.17688888888888887</v>
      </c>
      <c r="J191" s="7">
        <f t="shared" si="467"/>
        <v>0.22735185185185186</v>
      </c>
      <c r="K191" s="7">
        <f t="shared" si="380"/>
        <v>-2.3869346733668251E-2</v>
      </c>
      <c r="L191" s="43">
        <f t="shared" si="381"/>
        <v>-0.22195976215687885</v>
      </c>
      <c r="M191" s="7">
        <f t="shared" si="468"/>
        <v>-0.24053107436670196</v>
      </c>
      <c r="N191" s="8"/>
      <c r="O191" s="58">
        <f t="shared" si="386"/>
        <v>0.9771217394197419</v>
      </c>
      <c r="P191" s="14">
        <f t="shared" ref="P191" si="494">P190</f>
        <v>1.7050000000000001</v>
      </c>
      <c r="Q191" s="14">
        <f t="shared" si="360"/>
        <v>-0.9311974424831726</v>
      </c>
      <c r="R191" s="14">
        <f t="shared" si="366"/>
        <v>-1.6</v>
      </c>
      <c r="S191"/>
      <c r="T191"/>
      <c r="U191" s="3"/>
    </row>
    <row r="192" spans="1:21">
      <c r="A192" s="47">
        <v>127006</v>
      </c>
      <c r="B192" s="48">
        <f t="shared" si="361"/>
        <v>-127.006</v>
      </c>
      <c r="C192" s="48">
        <v>0.26</v>
      </c>
      <c r="F192" s="7">
        <f t="shared" ref="F192:G192" si="495">F191+1.54672495336205</f>
        <v>-50.319190428890501</v>
      </c>
      <c r="G192" s="7">
        <f t="shared" si="495"/>
        <v>-49.545827952209464</v>
      </c>
      <c r="H192" s="7">
        <f t="shared" si="483"/>
        <v>0.16799999999999998</v>
      </c>
      <c r="I192" s="7">
        <f t="shared" si="466"/>
        <v>0.2068888888888889</v>
      </c>
      <c r="J192" s="7">
        <f t="shared" si="467"/>
        <v>0.2311296296296296</v>
      </c>
      <c r="K192" s="7">
        <f t="shared" si="380"/>
        <v>-0.18796992481203023</v>
      </c>
      <c r="L192" s="43">
        <f t="shared" si="381"/>
        <v>-0.10487941671340417</v>
      </c>
      <c r="M192" s="7">
        <f t="shared" si="468"/>
        <v>-0.27313516545148619</v>
      </c>
      <c r="N192" s="8"/>
      <c r="O192" s="58">
        <f t="shared" si="386"/>
        <v>-0.67274781214880397</v>
      </c>
      <c r="P192" s="14">
        <f t="shared" ref="P192" si="496">P191</f>
        <v>1.7050000000000001</v>
      </c>
      <c r="Q192" s="14">
        <f t="shared" si="360"/>
        <v>-0.94764447338171842</v>
      </c>
      <c r="R192" s="14">
        <f t="shared" si="366"/>
        <v>-1.6</v>
      </c>
      <c r="S192"/>
      <c r="T192"/>
      <c r="U192" s="3"/>
    </row>
    <row r="193" spans="1:21">
      <c r="A193" s="47">
        <v>127810</v>
      </c>
      <c r="B193" s="48">
        <f t="shared" si="361"/>
        <v>-127.81</v>
      </c>
      <c r="C193" s="48">
        <v>4.2999999999999997E-2</v>
      </c>
      <c r="F193" s="7">
        <f t="shared" ref="F193:G193" si="497">F192+1.54672495336205</f>
        <v>-48.772465475528449</v>
      </c>
      <c r="G193" s="7">
        <f t="shared" si="497"/>
        <v>-47.999102998847412</v>
      </c>
      <c r="H193" s="7">
        <f t="shared" si="483"/>
        <v>0.28000000000000003</v>
      </c>
      <c r="I193" s="7">
        <f t="shared" si="466"/>
        <v>0.25338888888888889</v>
      </c>
      <c r="J193" s="7">
        <f t="shared" si="467"/>
        <v>0.22640740740740739</v>
      </c>
      <c r="K193" s="7">
        <f t="shared" si="380"/>
        <v>0.1050208287656218</v>
      </c>
      <c r="L193" s="43">
        <f t="shared" si="381"/>
        <v>0.11917225584819247</v>
      </c>
      <c r="M193" s="7">
        <f t="shared" si="468"/>
        <v>0.23670865368886007</v>
      </c>
      <c r="N193" s="8"/>
      <c r="O193" s="58">
        <f t="shared" si="386"/>
        <v>-0.30437392727093393</v>
      </c>
      <c r="P193" s="14">
        <f t="shared" ref="P193" si="498">P192</f>
        <v>1.7050000000000001</v>
      </c>
      <c r="Q193" s="14">
        <f t="shared" si="360"/>
        <v>-0.52067812328977536</v>
      </c>
      <c r="R193" s="14">
        <f t="shared" si="366"/>
        <v>-1.6</v>
      </c>
      <c r="S193"/>
      <c r="T193"/>
      <c r="U193" s="3"/>
    </row>
    <row r="194" spans="1:21">
      <c r="A194" s="47">
        <v>128161</v>
      </c>
      <c r="B194" s="48">
        <f t="shared" si="361"/>
        <v>-128.161</v>
      </c>
      <c r="C194" s="48">
        <v>2.8000000000000001E-2</v>
      </c>
      <c r="E194" s="47" t="s">
        <v>92</v>
      </c>
      <c r="F194" s="7">
        <f t="shared" ref="F194:G194" si="499">F193+1.54672495336205</f>
        <v>-47.225740522166397</v>
      </c>
      <c r="G194" s="7">
        <f t="shared" si="499"/>
        <v>-46.452378045485361</v>
      </c>
      <c r="H194" s="7">
        <f>(H193+H195)/2</f>
        <v>0.3121666666666667</v>
      </c>
      <c r="I194" s="7">
        <f t="shared" si="466"/>
        <v>0.3121666666666667</v>
      </c>
      <c r="J194" s="7">
        <f t="shared" si="467"/>
        <v>0.23143518518518519</v>
      </c>
      <c r="K194" s="7">
        <f t="shared" si="380"/>
        <v>0</v>
      </c>
      <c r="L194" s="43">
        <f t="shared" si="381"/>
        <v>0.34882976595319071</v>
      </c>
      <c r="M194" s="7">
        <f t="shared" si="468"/>
        <v>0.34882976595319071</v>
      </c>
      <c r="N194" s="8"/>
      <c r="O194" s="58">
        <f t="shared" si="386"/>
        <v>0.97712173941974045</v>
      </c>
      <c r="P194" s="14">
        <f t="shared" ref="P194" si="500">P193</f>
        <v>1.7050000000000001</v>
      </c>
      <c r="Q194" s="14">
        <f t="shared" ref="Q194:Q228" si="501" xml:space="preserve"> SIN((2*PI()*(G194+R194)/13.9205245802584) + 2.989911921)</f>
        <v>0.14991930738221909</v>
      </c>
      <c r="R194" s="14">
        <f t="shared" si="366"/>
        <v>-1.6</v>
      </c>
      <c r="S194"/>
      <c r="T194"/>
      <c r="U194" s="3"/>
    </row>
    <row r="195" spans="1:21">
      <c r="A195" s="47">
        <v>128210</v>
      </c>
      <c r="B195" s="48">
        <f t="shared" ref="B195:B258" si="502">-A195/1000</f>
        <v>-128.21</v>
      </c>
      <c r="C195" s="48">
        <v>3.7999999999999999E-2</v>
      </c>
      <c r="F195" s="7">
        <f t="shared" ref="F195:G195" si="503">F194+1.54672495336205</f>
        <v>-45.679015568804346</v>
      </c>
      <c r="G195" s="7">
        <f t="shared" si="503"/>
        <v>-44.905653092123309</v>
      </c>
      <c r="H195" s="7">
        <f>AVERAGEIFS(DustConcentration,KyrBP2,"&gt;"&amp;F195,KyrBP2,"&lt;="&amp;F196)</f>
        <v>0.34433333333333332</v>
      </c>
      <c r="I195" s="7">
        <f t="shared" si="466"/>
        <v>0.28933333333333339</v>
      </c>
      <c r="J195" s="7">
        <f t="shared" si="467"/>
        <v>0.2338240740740741</v>
      </c>
      <c r="K195" s="7">
        <f t="shared" si="380"/>
        <v>0.19009216589861722</v>
      </c>
      <c r="L195" s="43">
        <f t="shared" si="381"/>
        <v>0.23739753692630594</v>
      </c>
      <c r="M195" s="7">
        <f t="shared" si="468"/>
        <v>0.47261711479824164</v>
      </c>
      <c r="N195" s="8"/>
      <c r="O195" s="58">
        <f t="shared" si="386"/>
        <v>-0.67274781214880908</v>
      </c>
      <c r="P195" s="14">
        <f t="shared" ref="P195" si="504">P194</f>
        <v>1.7050000000000001</v>
      </c>
      <c r="Q195" s="14">
        <f t="shared" si="501"/>
        <v>0.75036782796256707</v>
      </c>
      <c r="R195" s="14">
        <f t="shared" si="366"/>
        <v>-1.6</v>
      </c>
      <c r="S195"/>
      <c r="T195"/>
      <c r="U195" s="3"/>
    </row>
    <row r="196" spans="1:21">
      <c r="A196" s="47">
        <v>128259</v>
      </c>
      <c r="B196" s="48">
        <f t="shared" si="502"/>
        <v>-128.25899999999999</v>
      </c>
      <c r="C196" s="48">
        <v>4.4999999999999998E-2</v>
      </c>
      <c r="F196" s="7">
        <f t="shared" ref="F196:G196" si="505">F195+1.54672495336205</f>
        <v>-44.132290615442294</v>
      </c>
      <c r="G196" s="7">
        <f t="shared" si="505"/>
        <v>-43.358928138761257</v>
      </c>
      <c r="H196" s="7">
        <f>AVERAGEIFS(DustConcentration,KyrBP2,"&gt;"&amp;F196,KyrBP2,"&lt;="&amp;F197)</f>
        <v>0.21149999999999999</v>
      </c>
      <c r="I196" s="7">
        <f t="shared" si="466"/>
        <v>0.25161111111111106</v>
      </c>
      <c r="J196" s="7">
        <f t="shared" si="467"/>
        <v>0.26597222222222222</v>
      </c>
      <c r="K196" s="7">
        <f t="shared" si="380"/>
        <v>-0.15941708986531233</v>
      </c>
      <c r="L196" s="43">
        <f t="shared" si="381"/>
        <v>-5.399477806788533E-2</v>
      </c>
      <c r="M196" s="7">
        <f t="shared" si="468"/>
        <v>-0.20480417754569191</v>
      </c>
      <c r="N196" s="8"/>
      <c r="O196" s="58">
        <f t="shared" si="386"/>
        <v>-0.30437392727092744</v>
      </c>
      <c r="P196" s="14">
        <f t="shared" ref="P196" si="506">P195</f>
        <v>1.7050000000000001</v>
      </c>
      <c r="Q196" s="14">
        <f t="shared" si="501"/>
        <v>0.99971090242973837</v>
      </c>
      <c r="R196" s="14">
        <f t="shared" ref="R196:R228" si="507">R195</f>
        <v>-1.6</v>
      </c>
      <c r="S196"/>
      <c r="T196"/>
      <c r="U196" s="3"/>
    </row>
    <row r="197" spans="1:21">
      <c r="A197" s="47">
        <v>128501</v>
      </c>
      <c r="B197" s="48">
        <f t="shared" si="502"/>
        <v>-128.501</v>
      </c>
      <c r="C197" s="48">
        <v>1.7999999999999999E-2</v>
      </c>
      <c r="F197" s="7">
        <f t="shared" ref="F197:G197" si="508">F196+1.54672495336205</f>
        <v>-42.585565662080242</v>
      </c>
      <c r="G197" s="7">
        <f t="shared" si="508"/>
        <v>-41.812203185399206</v>
      </c>
      <c r="H197" s="7">
        <f>AVERAGEIFS(DustConcentration,KyrBP2,"&gt;"&amp;F197,KyrBP2,"&lt;="&amp;F198)</f>
        <v>0.19900000000000001</v>
      </c>
      <c r="I197" s="7">
        <f t="shared" si="466"/>
        <v>0.20525000000000002</v>
      </c>
      <c r="J197" s="7">
        <f t="shared" si="467"/>
        <v>0.25858333333333339</v>
      </c>
      <c r="K197" s="7">
        <f t="shared" si="380"/>
        <v>-3.0450669914738104E-2</v>
      </c>
      <c r="L197" s="43">
        <f t="shared" si="381"/>
        <v>-0.20625201417982608</v>
      </c>
      <c r="M197" s="7">
        <f t="shared" si="468"/>
        <v>-0.23042217209152449</v>
      </c>
      <c r="N197" s="8"/>
      <c r="O197" s="58">
        <f t="shared" si="386"/>
        <v>0.97712173941973901</v>
      </c>
      <c r="P197" s="14">
        <f t="shared" ref="P197" si="509">P196</f>
        <v>1.7050000000000001</v>
      </c>
      <c r="Q197" s="14">
        <f t="shared" si="501"/>
        <v>0.78127813510095145</v>
      </c>
      <c r="R197" s="14">
        <f t="shared" si="507"/>
        <v>-1.6</v>
      </c>
      <c r="S197"/>
      <c r="T197"/>
      <c r="U197" s="3"/>
    </row>
    <row r="198" spans="1:21">
      <c r="A198" s="47">
        <v>129428</v>
      </c>
      <c r="B198" s="48">
        <f t="shared" si="502"/>
        <v>-129.428</v>
      </c>
      <c r="C198" s="48">
        <v>0.13500000000000001</v>
      </c>
      <c r="E198" s="47" t="s">
        <v>92</v>
      </c>
      <c r="F198" s="7">
        <f t="shared" ref="F198:G198" si="510">F197+1.54672495336205</f>
        <v>-41.03884070871819</v>
      </c>
      <c r="G198" s="7">
        <f t="shared" si="510"/>
        <v>-40.265478232037154</v>
      </c>
      <c r="H198" s="7">
        <f>(H197+H199)/2</f>
        <v>0.20525000000000002</v>
      </c>
      <c r="I198" s="7">
        <f t="shared" si="466"/>
        <v>0.20525000000000002</v>
      </c>
      <c r="J198" s="7">
        <f t="shared" si="467"/>
        <v>0.26061111111111113</v>
      </c>
      <c r="K198" s="7">
        <f t="shared" si="380"/>
        <v>0</v>
      </c>
      <c r="L198" s="43">
        <f t="shared" si="381"/>
        <v>-0.21242805371988915</v>
      </c>
      <c r="M198" s="7">
        <f t="shared" si="468"/>
        <v>-0.21242805371988915</v>
      </c>
      <c r="N198" s="8"/>
      <c r="O198" s="58">
        <f t="shared" si="386"/>
        <v>-0.67274781214881418</v>
      </c>
      <c r="P198" s="14">
        <f t="shared" ref="P198" si="511">P197</f>
        <v>1.7050000000000001</v>
      </c>
      <c r="Q198" s="14">
        <f t="shared" si="501"/>
        <v>0.19727664541913958</v>
      </c>
      <c r="R198" s="14">
        <f t="shared" si="507"/>
        <v>-1.6</v>
      </c>
      <c r="S198"/>
      <c r="T198"/>
      <c r="U198" s="3"/>
    </row>
    <row r="199" spans="1:21">
      <c r="A199" s="47">
        <v>129486</v>
      </c>
      <c r="B199" s="48">
        <f t="shared" si="502"/>
        <v>-129.48599999999999</v>
      </c>
      <c r="C199" s="48">
        <v>0.115</v>
      </c>
      <c r="F199" s="7">
        <f t="shared" ref="F199:G199" si="512">F198+1.54672495336205</f>
        <v>-39.492115755356139</v>
      </c>
      <c r="G199" s="7">
        <f t="shared" si="512"/>
        <v>-38.718753278675102</v>
      </c>
      <c r="H199" s="7">
        <f>AVERAGEIFS(DustConcentration,KyrBP2,"&gt;"&amp;F199,KyrBP2,"&lt;="&amp;F200)</f>
        <v>0.21150000000000002</v>
      </c>
      <c r="I199" s="7">
        <f t="shared" si="466"/>
        <v>0.29291666666666666</v>
      </c>
      <c r="J199" s="7">
        <f t="shared" si="467"/>
        <v>0.28092592592592591</v>
      </c>
      <c r="K199" s="7">
        <f t="shared" si="380"/>
        <v>-0.27795163584637261</v>
      </c>
      <c r="L199" s="43">
        <f t="shared" si="381"/>
        <v>4.2682926829268331E-2</v>
      </c>
      <c r="M199" s="7">
        <f t="shared" si="468"/>
        <v>-0.24713249835201045</v>
      </c>
      <c r="N199" s="8"/>
      <c r="O199" s="58">
        <f t="shared" si="386"/>
        <v>-0.30437392727092089</v>
      </c>
      <c r="P199" s="14">
        <f t="shared" ref="P199" si="513">P198</f>
        <v>1.7050000000000001</v>
      </c>
      <c r="Q199" s="14">
        <f t="shared" si="501"/>
        <v>-0.47903277913998016</v>
      </c>
      <c r="R199" s="14">
        <f t="shared" si="507"/>
        <v>-1.6</v>
      </c>
      <c r="S199"/>
      <c r="T199"/>
      <c r="U199" s="3"/>
    </row>
    <row r="200" spans="1:21">
      <c r="A200" s="47">
        <v>129545</v>
      </c>
      <c r="B200" s="48">
        <f t="shared" si="502"/>
        <v>-129.54499999999999</v>
      </c>
      <c r="C200" s="48">
        <v>0.02</v>
      </c>
      <c r="F200" s="7">
        <f t="shared" ref="F200:G200" si="514">F199+1.54672495336205</f>
        <v>-37.945390801994087</v>
      </c>
      <c r="G200" s="7">
        <f t="shared" si="514"/>
        <v>-37.17202832531305</v>
      </c>
      <c r="H200" s="7">
        <f>AVERAGEIFS(DustConcentration,KyrBP2,"&gt;"&amp;F200,KyrBP2,"&lt;="&amp;F201)</f>
        <v>0.46199999999999997</v>
      </c>
      <c r="I200" s="7">
        <f t="shared" si="466"/>
        <v>0.25833333333333336</v>
      </c>
      <c r="J200" s="7">
        <f t="shared" si="467"/>
        <v>0.32133333333333336</v>
      </c>
      <c r="K200" s="7">
        <f t="shared" si="380"/>
        <v>0.78838709677419327</v>
      </c>
      <c r="L200" s="43">
        <f t="shared" si="381"/>
        <v>-0.19605809128630702</v>
      </c>
      <c r="M200" s="7">
        <f t="shared" si="468"/>
        <v>0.43775933609958484</v>
      </c>
      <c r="N200" s="8"/>
      <c r="O200" s="58">
        <f t="shared" si="386"/>
        <v>0.97712173941973757</v>
      </c>
      <c r="P200" s="14">
        <f t="shared" ref="P200" si="515">P199</f>
        <v>1.7050000000000001</v>
      </c>
      <c r="Q200" s="14">
        <f t="shared" si="501"/>
        <v>-0.93119744248318292</v>
      </c>
      <c r="R200" s="14">
        <f t="shared" si="507"/>
        <v>-1.6</v>
      </c>
      <c r="S200"/>
      <c r="T200"/>
      <c r="U200" s="3"/>
    </row>
    <row r="201" spans="1:21">
      <c r="A201" s="47">
        <v>130410</v>
      </c>
      <c r="B201" s="48">
        <f t="shared" si="502"/>
        <v>-130.41</v>
      </c>
      <c r="C201" s="48">
        <v>3.5000000000000003E-2</v>
      </c>
      <c r="F201" s="7">
        <f t="shared" ref="F201:G201" si="516">F200+1.54672495336205</f>
        <v>-36.398665848632035</v>
      </c>
      <c r="G201" s="7">
        <f t="shared" si="516"/>
        <v>-35.625303371950999</v>
      </c>
      <c r="H201" s="7">
        <f>AVERAGEIFS(DustConcentration,KyrBP2,"&gt;"&amp;F201,KyrBP2,"&lt;="&amp;F202)</f>
        <v>0.10150000000000001</v>
      </c>
      <c r="I201" s="7">
        <f t="shared" si="466"/>
        <v>0.28725000000000001</v>
      </c>
      <c r="J201" s="7">
        <f t="shared" si="467"/>
        <v>0.35572222222222227</v>
      </c>
      <c r="K201" s="7">
        <f t="shared" si="380"/>
        <v>-0.64664926022628366</v>
      </c>
      <c r="L201" s="43">
        <f t="shared" si="381"/>
        <v>-0.19248789629861007</v>
      </c>
      <c r="M201" s="7">
        <f t="shared" si="468"/>
        <v>-0.71466500078088391</v>
      </c>
      <c r="N201" s="8"/>
      <c r="O201" s="58">
        <f t="shared" si="386"/>
        <v>-0.67274781214882451</v>
      </c>
      <c r="P201" s="14">
        <f t="shared" ref="P201" si="517">P200</f>
        <v>1.7050000000000001</v>
      </c>
      <c r="Q201" s="14">
        <f t="shared" si="501"/>
        <v>-0.94764447338170943</v>
      </c>
      <c r="R201" s="14">
        <f t="shared" si="507"/>
        <v>-1.6</v>
      </c>
      <c r="S201"/>
      <c r="T201"/>
      <c r="U201" s="3"/>
    </row>
    <row r="202" spans="1:21">
      <c r="A202" s="47">
        <v>130759</v>
      </c>
      <c r="B202" s="48">
        <f t="shared" si="502"/>
        <v>-130.75899999999999</v>
      </c>
      <c r="C202" s="48">
        <v>1.4999999999999999E-2</v>
      </c>
      <c r="E202" s="47" t="s">
        <v>92</v>
      </c>
      <c r="F202" s="7">
        <f t="shared" ref="F202:G202" si="518">F201+1.54672495336205</f>
        <v>-34.851940895269983</v>
      </c>
      <c r="G202" s="7">
        <f t="shared" si="518"/>
        <v>-34.078578418588947</v>
      </c>
      <c r="H202" s="7">
        <f>(H201+H203)/2</f>
        <v>0.29825000000000002</v>
      </c>
      <c r="I202" s="7">
        <f t="shared" si="466"/>
        <v>0.29825000000000002</v>
      </c>
      <c r="J202" s="7">
        <f t="shared" si="467"/>
        <v>0.39027777777777778</v>
      </c>
      <c r="K202" s="7">
        <f t="shared" si="380"/>
        <v>0</v>
      </c>
      <c r="L202" s="43">
        <f t="shared" si="381"/>
        <v>-0.23580071174377215</v>
      </c>
      <c r="M202" s="7">
        <f t="shared" si="468"/>
        <v>-0.23580071174377215</v>
      </c>
      <c r="N202" s="8"/>
      <c r="O202" s="58">
        <f t="shared" si="386"/>
        <v>-0.30437392727091434</v>
      </c>
      <c r="P202" s="14">
        <f t="shared" ref="P202" si="519">P201</f>
        <v>1.7050000000000001</v>
      </c>
      <c r="Q202" s="14">
        <f t="shared" si="501"/>
        <v>-0.52067812328974827</v>
      </c>
      <c r="R202" s="14">
        <f t="shared" si="507"/>
        <v>-1.6</v>
      </c>
      <c r="S202"/>
      <c r="T202"/>
      <c r="U202" s="3"/>
    </row>
    <row r="203" spans="1:21">
      <c r="A203" s="47">
        <v>130819</v>
      </c>
      <c r="B203" s="48">
        <f t="shared" si="502"/>
        <v>-130.81899999999999</v>
      </c>
      <c r="C203" s="48">
        <v>0.113</v>
      </c>
      <c r="F203" s="7">
        <f t="shared" ref="F203:G203" si="520">F202+1.54672495336205</f>
        <v>-33.305215941907932</v>
      </c>
      <c r="G203" s="7">
        <f t="shared" si="520"/>
        <v>-32.531853465226895</v>
      </c>
      <c r="H203" s="7">
        <f t="shared" ref="H203:H221" si="521">AVERAGEIFS(DustConcentration,KyrBP2,"&gt;"&amp;F203,KyrBP2,"&lt;="&amp;F204)</f>
        <v>0.495</v>
      </c>
      <c r="I203" s="7">
        <f t="shared" si="466"/>
        <v>0.50041666666666662</v>
      </c>
      <c r="J203" s="7">
        <f t="shared" si="467"/>
        <v>0.50824999999999998</v>
      </c>
      <c r="K203" s="7">
        <f t="shared" ref="K203:K217" si="522">(H203/I203)-1</f>
        <v>-1.0824313072439584E-2</v>
      </c>
      <c r="L203" s="43">
        <f t="shared" ref="L203:L217" si="523">(I203/J203)-1</f>
        <v>-1.5412362682406977E-2</v>
      </c>
      <c r="M203" s="7">
        <f t="shared" si="468"/>
        <v>-2.6069847515986178E-2</v>
      </c>
      <c r="N203" s="8"/>
      <c r="O203" s="58">
        <f t="shared" si="386"/>
        <v>0.97712173941973757</v>
      </c>
      <c r="P203" s="14">
        <f t="shared" ref="P203" si="524">P202</f>
        <v>1.7050000000000001</v>
      </c>
      <c r="Q203" s="14">
        <f t="shared" si="501"/>
        <v>0.14991930738224693</v>
      </c>
      <c r="R203" s="14">
        <f t="shared" si="507"/>
        <v>-1.6</v>
      </c>
      <c r="S203"/>
      <c r="T203"/>
      <c r="U203" s="3"/>
    </row>
    <row r="204" spans="1:21">
      <c r="A204" s="47">
        <v>130880</v>
      </c>
      <c r="B204" s="48">
        <f t="shared" si="502"/>
        <v>-130.88</v>
      </c>
      <c r="C204" s="48">
        <v>3.7999999999999999E-2</v>
      </c>
      <c r="F204" s="7">
        <f t="shared" ref="F204:G204" si="525">F203+1.54672495336205</f>
        <v>-31.75849098854588</v>
      </c>
      <c r="G204" s="7">
        <f t="shared" si="525"/>
        <v>-30.985128511864843</v>
      </c>
      <c r="H204" s="7">
        <f t="shared" si="521"/>
        <v>0.70799999999999996</v>
      </c>
      <c r="I204" s="7">
        <f t="shared" si="466"/>
        <v>0.57466666666666655</v>
      </c>
      <c r="J204" s="7">
        <f t="shared" si="467"/>
        <v>0.5844166666666667</v>
      </c>
      <c r="K204" s="7">
        <f t="shared" si="522"/>
        <v>0.23201856148491906</v>
      </c>
      <c r="L204" s="43">
        <f t="shared" si="523"/>
        <v>-1.6683302438329051E-2</v>
      </c>
      <c r="M204" s="7">
        <f t="shared" si="468"/>
        <v>0.21146442321403103</v>
      </c>
      <c r="N204" s="8"/>
      <c r="O204" s="58">
        <f t="shared" si="386"/>
        <v>-0.67274781214882429</v>
      </c>
      <c r="P204" s="14">
        <f t="shared" ref="P204" si="526">P203</f>
        <v>1.7050000000000001</v>
      </c>
      <c r="Q204" s="14">
        <f t="shared" si="501"/>
        <v>0.75036782796258561</v>
      </c>
      <c r="R204" s="14">
        <f t="shared" si="507"/>
        <v>-1.6</v>
      </c>
      <c r="S204"/>
      <c r="T204"/>
      <c r="U204" s="3"/>
    </row>
    <row r="205" spans="1:21">
      <c r="A205" s="47">
        <v>130942</v>
      </c>
      <c r="B205" s="48">
        <f t="shared" si="502"/>
        <v>-130.94200000000001</v>
      </c>
      <c r="C205" s="48">
        <v>0.14000000000000001</v>
      </c>
      <c r="F205" s="7">
        <f t="shared" ref="F205:G205" si="527">F204+1.54672495336205</f>
        <v>-30.211766035183828</v>
      </c>
      <c r="G205" s="7">
        <f t="shared" si="527"/>
        <v>-29.438403558502792</v>
      </c>
      <c r="H205" s="7">
        <f t="shared" si="521"/>
        <v>0.52100000000000002</v>
      </c>
      <c r="I205" s="7">
        <f t="shared" si="466"/>
        <v>0.57966666666666666</v>
      </c>
      <c r="J205" s="7">
        <f t="shared" si="467"/>
        <v>0.6974166666666668</v>
      </c>
      <c r="K205" s="7">
        <f t="shared" si="522"/>
        <v>-0.10120759056929263</v>
      </c>
      <c r="L205" s="43">
        <f t="shared" si="523"/>
        <v>-0.16883737603058924</v>
      </c>
      <c r="M205" s="7">
        <f t="shared" si="468"/>
        <v>-0.25295734257378433</v>
      </c>
      <c r="N205" s="8"/>
      <c r="O205" s="58">
        <f t="shared" ref="O205:O228" si="528" xml:space="preserve"> SIN((2*PI()*(G205+P205)/4.64017486008615) + 5.828143046)</f>
        <v>-0.30437392727090784</v>
      </c>
      <c r="P205" s="14">
        <f t="shared" ref="P205" si="529">P204</f>
        <v>1.7050000000000001</v>
      </c>
      <c r="Q205" s="14">
        <f t="shared" si="501"/>
        <v>0.99971090242973903</v>
      </c>
      <c r="R205" s="14">
        <f t="shared" si="507"/>
        <v>-1.6</v>
      </c>
      <c r="S205"/>
      <c r="T205"/>
      <c r="U205" s="3"/>
    </row>
    <row r="206" spans="1:21">
      <c r="A206" s="47">
        <v>131190</v>
      </c>
      <c r="B206" s="48">
        <f t="shared" si="502"/>
        <v>-131.19</v>
      </c>
      <c r="C206" s="48">
        <v>4.4999999999999998E-2</v>
      </c>
      <c r="F206" s="7">
        <f t="shared" ref="F206:G206" si="530">F205+1.54672495336205</f>
        <v>-28.665041081821776</v>
      </c>
      <c r="G206" s="7">
        <f t="shared" si="530"/>
        <v>-27.89167860514074</v>
      </c>
      <c r="H206" s="7">
        <f t="shared" si="521"/>
        <v>0.51</v>
      </c>
      <c r="I206" s="7">
        <f t="shared" si="466"/>
        <v>0.76600000000000001</v>
      </c>
      <c r="J206" s="7">
        <f t="shared" si="467"/>
        <v>0.7675833333333334</v>
      </c>
      <c r="K206" s="7">
        <f t="shared" si="522"/>
        <v>-0.33420365535248042</v>
      </c>
      <c r="L206" s="43">
        <f t="shared" si="523"/>
        <v>-2.0627510585170539E-3</v>
      </c>
      <c r="M206" s="7">
        <f t="shared" si="468"/>
        <v>-0.33557702746715889</v>
      </c>
      <c r="N206" s="8"/>
      <c r="O206" s="58">
        <f t="shared" si="528"/>
        <v>0.97712173941973457</v>
      </c>
      <c r="P206" s="14">
        <f t="shared" ref="P206" si="531">P205</f>
        <v>1.7050000000000001</v>
      </c>
      <c r="Q206" s="14">
        <f t="shared" si="501"/>
        <v>0.78127813510093158</v>
      </c>
      <c r="R206" s="14">
        <f t="shared" si="507"/>
        <v>-1.6</v>
      </c>
      <c r="S206"/>
      <c r="T206"/>
      <c r="U206" s="3"/>
    </row>
    <row r="207" spans="1:21">
      <c r="A207" s="47">
        <v>131439</v>
      </c>
      <c r="B207" s="48">
        <f t="shared" si="502"/>
        <v>-131.43899999999999</v>
      </c>
      <c r="C207" s="48">
        <v>3.3000000000000002E-2</v>
      </c>
      <c r="F207" s="7">
        <f t="shared" ref="F207:G207" si="532">F206+1.54672495336205</f>
        <v>-27.118316128459725</v>
      </c>
      <c r="G207" s="7">
        <f t="shared" si="532"/>
        <v>-26.344953651778688</v>
      </c>
      <c r="H207" s="7">
        <f t="shared" si="521"/>
        <v>1.2670000000000001</v>
      </c>
      <c r="I207" s="7">
        <f t="shared" si="466"/>
        <v>0.89133333333333342</v>
      </c>
      <c r="J207" s="7">
        <f t="shared" si="467"/>
        <v>0.86103703703703705</v>
      </c>
      <c r="K207" s="7">
        <f t="shared" si="522"/>
        <v>0.42146596858638752</v>
      </c>
      <c r="L207" s="43">
        <f t="shared" si="523"/>
        <v>3.518582243633861E-2</v>
      </c>
      <c r="M207" s="7">
        <f t="shared" si="468"/>
        <v>0.47148141775636621</v>
      </c>
      <c r="N207" s="8"/>
      <c r="O207" s="58">
        <f t="shared" si="528"/>
        <v>-0.67274781214882939</v>
      </c>
      <c r="P207" s="14">
        <f t="shared" ref="P207" si="533">P206</f>
        <v>1.7050000000000001</v>
      </c>
      <c r="Q207" s="14">
        <f t="shared" si="501"/>
        <v>0.19727664541911197</v>
      </c>
      <c r="R207" s="14">
        <f t="shared" si="507"/>
        <v>-1.6</v>
      </c>
      <c r="S207"/>
      <c r="T207"/>
      <c r="U207" s="3"/>
    </row>
    <row r="208" spans="1:21">
      <c r="A208" s="47">
        <v>131641</v>
      </c>
      <c r="B208" s="48">
        <f t="shared" si="502"/>
        <v>-131.64099999999999</v>
      </c>
      <c r="C208" s="48">
        <v>2.3E-2</v>
      </c>
      <c r="F208" s="7">
        <f t="shared" ref="F208:G208" si="534">F207+1.54672495336205</f>
        <v>-25.571591175097673</v>
      </c>
      <c r="G208" s="7">
        <f t="shared" si="534"/>
        <v>-24.798228698416636</v>
      </c>
      <c r="H208" s="7">
        <f t="shared" si="521"/>
        <v>0.89700000000000013</v>
      </c>
      <c r="I208" s="7">
        <f t="shared" si="466"/>
        <v>1.2143333333333335</v>
      </c>
      <c r="J208" s="7">
        <f t="shared" si="467"/>
        <v>0.88548148148148142</v>
      </c>
      <c r="K208" s="7">
        <f t="shared" si="522"/>
        <v>-0.26132308536920124</v>
      </c>
      <c r="L208" s="43">
        <f t="shared" si="523"/>
        <v>0.37138196419608516</v>
      </c>
      <c r="M208" s="7">
        <f t="shared" si="468"/>
        <v>1.3008198092688827E-2</v>
      </c>
      <c r="N208" s="8"/>
      <c r="O208" s="58">
        <f t="shared" si="528"/>
        <v>-0.3043739272708979</v>
      </c>
      <c r="P208" s="14">
        <f t="shared" ref="P208" si="535">P207</f>
        <v>1.7050000000000001</v>
      </c>
      <c r="Q208" s="14">
        <f t="shared" si="501"/>
        <v>-0.47903277914000492</v>
      </c>
      <c r="R208" s="14">
        <f t="shared" si="507"/>
        <v>-1.6</v>
      </c>
      <c r="S208"/>
      <c r="T208"/>
      <c r="U208" s="3"/>
    </row>
    <row r="209" spans="1:21">
      <c r="A209" s="47">
        <v>131908</v>
      </c>
      <c r="B209" s="48">
        <f t="shared" si="502"/>
        <v>-131.90799999999999</v>
      </c>
      <c r="C209" s="48">
        <v>0.02</v>
      </c>
      <c r="F209" s="7">
        <f t="shared" ref="F209:G209" si="536">F208+1.54672495336205</f>
        <v>-24.024866221735621</v>
      </c>
      <c r="G209" s="7">
        <f t="shared" si="536"/>
        <v>-23.251503745054585</v>
      </c>
      <c r="H209" s="7">
        <f t="shared" si="521"/>
        <v>1.4790000000000001</v>
      </c>
      <c r="I209" s="7">
        <f t="shared" si="466"/>
        <v>1.0363333333333336</v>
      </c>
      <c r="J209" s="7">
        <f t="shared" si="467"/>
        <v>0.8853981481481481</v>
      </c>
      <c r="K209" s="7">
        <f t="shared" si="522"/>
        <v>0.42714699260212274</v>
      </c>
      <c r="L209" s="43">
        <f t="shared" si="523"/>
        <v>0.17047153927402436</v>
      </c>
      <c r="M209" s="7">
        <f t="shared" si="468"/>
        <v>0.67043493720130121</v>
      </c>
      <c r="N209" s="8"/>
      <c r="O209" s="58">
        <f t="shared" si="528"/>
        <v>0.9771217394197339</v>
      </c>
      <c r="P209" s="14">
        <f t="shared" ref="P209" si="537">P208</f>
        <v>1.7050000000000001</v>
      </c>
      <c r="Q209" s="14">
        <f t="shared" si="501"/>
        <v>-0.93119744248319314</v>
      </c>
      <c r="R209" s="14">
        <f t="shared" si="507"/>
        <v>-1.6</v>
      </c>
      <c r="S209"/>
      <c r="T209"/>
      <c r="U209" s="3"/>
    </row>
    <row r="210" spans="1:21">
      <c r="A210" s="47">
        <v>132264</v>
      </c>
      <c r="B210" s="48">
        <f t="shared" si="502"/>
        <v>-132.26400000000001</v>
      </c>
      <c r="C210" s="48">
        <v>0.03</v>
      </c>
      <c r="F210" s="7">
        <f t="shared" ref="F210:G210" si="538">F209+1.54672495336205</f>
        <v>-22.47814126837357</v>
      </c>
      <c r="G210" s="7">
        <f t="shared" si="538"/>
        <v>-21.704778791692533</v>
      </c>
      <c r="H210" s="7">
        <f t="shared" si="521"/>
        <v>0.73299999999999998</v>
      </c>
      <c r="I210" s="7">
        <f t="shared" si="466"/>
        <v>1.1171111111111112</v>
      </c>
      <c r="J210" s="7">
        <f t="shared" si="467"/>
        <v>0.84695370370370371</v>
      </c>
      <c r="K210" s="7">
        <f t="shared" si="522"/>
        <v>-0.34384324646906705</v>
      </c>
      <c r="L210" s="43">
        <f t="shared" si="523"/>
        <v>0.3189754129724176</v>
      </c>
      <c r="M210" s="7">
        <f t="shared" si="468"/>
        <v>-0.13454537503689701</v>
      </c>
      <c r="N210" s="8"/>
      <c r="O210" s="58">
        <f t="shared" si="528"/>
        <v>-0.67274781214883705</v>
      </c>
      <c r="P210" s="14">
        <f t="shared" ref="P210" si="539">P209</f>
        <v>1.7050000000000001</v>
      </c>
      <c r="Q210" s="14">
        <f t="shared" si="501"/>
        <v>-0.9476444733817001</v>
      </c>
      <c r="R210" s="14">
        <f t="shared" si="507"/>
        <v>-1.6</v>
      </c>
      <c r="S210"/>
      <c r="T210"/>
      <c r="U210" s="3"/>
    </row>
    <row r="211" spans="1:21">
      <c r="A211" s="47">
        <v>132477</v>
      </c>
      <c r="B211" s="48">
        <f t="shared" si="502"/>
        <v>-132.477</v>
      </c>
      <c r="C211" s="48">
        <v>4.8000000000000001E-2</v>
      </c>
      <c r="F211" s="7">
        <f t="shared" ref="F211:G211" si="540">F210+1.54672495336205</f>
        <v>-20.931416315011518</v>
      </c>
      <c r="G211" s="7">
        <f t="shared" si="540"/>
        <v>-20.158053838330481</v>
      </c>
      <c r="H211" s="7">
        <f t="shared" si="521"/>
        <v>1.1393333333333333</v>
      </c>
      <c r="I211" s="7">
        <f t="shared" si="466"/>
        <v>0.86244444444444435</v>
      </c>
      <c r="J211" s="7">
        <f t="shared" si="467"/>
        <v>0.79920370370370375</v>
      </c>
      <c r="K211" s="7">
        <f t="shared" si="522"/>
        <v>0.32105127544447321</v>
      </c>
      <c r="L211" s="43">
        <f t="shared" si="523"/>
        <v>7.9129689274045845E-2</v>
      </c>
      <c r="M211" s="7">
        <f t="shared" si="468"/>
        <v>0.42558565238547619</v>
      </c>
      <c r="N211" s="8"/>
      <c r="O211" s="58">
        <f t="shared" si="528"/>
        <v>-0.30437392727089474</v>
      </c>
      <c r="P211" s="14">
        <f t="shared" ref="P211" si="541">P210</f>
        <v>1.7050000000000001</v>
      </c>
      <c r="Q211" s="14">
        <f t="shared" si="501"/>
        <v>-0.52067812328972496</v>
      </c>
      <c r="R211" s="14">
        <f t="shared" si="507"/>
        <v>-1.6</v>
      </c>
      <c r="S211"/>
      <c r="T211"/>
      <c r="U211" s="3"/>
    </row>
    <row r="212" spans="1:21">
      <c r="A212" s="47">
        <v>132548</v>
      </c>
      <c r="B212" s="48">
        <f t="shared" si="502"/>
        <v>-132.548</v>
      </c>
      <c r="C212" s="48">
        <v>4.4999999999999998E-2</v>
      </c>
      <c r="F212" s="7">
        <f t="shared" ref="F212:G212" si="542">F211+1.54672495336205</f>
        <v>-19.384691361649466</v>
      </c>
      <c r="G212" s="7">
        <f t="shared" si="542"/>
        <v>-18.61132888496843</v>
      </c>
      <c r="H212" s="7">
        <f t="shared" si="521"/>
        <v>0.71499999999999997</v>
      </c>
      <c r="I212" s="7">
        <f t="shared" si="466"/>
        <v>0.85386111111111118</v>
      </c>
      <c r="J212" s="7">
        <f t="shared" si="467"/>
        <v>0.66467592592592606</v>
      </c>
      <c r="K212" s="7">
        <f t="shared" si="522"/>
        <v>-0.16262728130388115</v>
      </c>
      <c r="L212" s="43">
        <f t="shared" si="523"/>
        <v>0.28462770773838542</v>
      </c>
      <c r="M212" s="7">
        <f t="shared" si="468"/>
        <v>7.5712196141254795E-2</v>
      </c>
      <c r="N212" s="8"/>
      <c r="O212" s="58">
        <f t="shared" si="528"/>
        <v>0.97712173941973246</v>
      </c>
      <c r="P212" s="14">
        <f t="shared" ref="P212" si="543">P211</f>
        <v>1.7050000000000001</v>
      </c>
      <c r="Q212" s="14">
        <f t="shared" si="501"/>
        <v>0.14991930738227743</v>
      </c>
      <c r="R212" s="14">
        <f t="shared" si="507"/>
        <v>-1.6</v>
      </c>
      <c r="S212"/>
      <c r="T212"/>
      <c r="U212" s="3"/>
    </row>
    <row r="213" spans="1:21">
      <c r="A213" s="47">
        <v>132619</v>
      </c>
      <c r="B213" s="48">
        <f t="shared" si="502"/>
        <v>-132.619</v>
      </c>
      <c r="C213" s="48">
        <v>7.8E-2</v>
      </c>
      <c r="F213" s="7">
        <f t="shared" ref="F213:G213" si="544">F212+1.54672495336205</f>
        <v>-17.837966408287414</v>
      </c>
      <c r="G213" s="7">
        <f t="shared" si="544"/>
        <v>-17.064603931606378</v>
      </c>
      <c r="H213" s="7">
        <f t="shared" si="521"/>
        <v>0.70725000000000005</v>
      </c>
      <c r="I213" s="7">
        <f t="shared" si="466"/>
        <v>0.53241666666666665</v>
      </c>
      <c r="J213" s="7">
        <f t="shared" si="467"/>
        <v>0.56850925925925944</v>
      </c>
      <c r="K213" s="7">
        <f t="shared" si="522"/>
        <v>0.32837689779308188</v>
      </c>
      <c r="L213" s="43">
        <f t="shared" si="523"/>
        <v>-6.348637599960949E-2</v>
      </c>
      <c r="M213" s="7">
        <f t="shared" si="468"/>
        <v>0.24404306259059561</v>
      </c>
      <c r="N213" s="8"/>
      <c r="O213" s="58">
        <f t="shared" si="528"/>
        <v>-0.67274781214884483</v>
      </c>
      <c r="P213" s="14">
        <f t="shared" ref="P213" si="545">P212</f>
        <v>1.7050000000000001</v>
      </c>
      <c r="Q213" s="14">
        <f t="shared" si="501"/>
        <v>0.75036782796260371</v>
      </c>
      <c r="R213" s="14">
        <f t="shared" si="507"/>
        <v>-1.6</v>
      </c>
      <c r="S213"/>
      <c r="T213"/>
      <c r="U213" s="3"/>
    </row>
    <row r="214" spans="1:21">
      <c r="A214" s="47">
        <v>132691</v>
      </c>
      <c r="B214" s="48">
        <f t="shared" si="502"/>
        <v>-132.691</v>
      </c>
      <c r="C214" s="48">
        <v>5.5E-2</v>
      </c>
      <c r="F214" s="7">
        <f t="shared" ref="F214:G214" si="546">F213+1.54672495336205</f>
        <v>-16.291241454925363</v>
      </c>
      <c r="G214" s="7">
        <f t="shared" si="546"/>
        <v>-15.517878978244328</v>
      </c>
      <c r="H214" s="7">
        <f t="shared" si="521"/>
        <v>0.17499999999999999</v>
      </c>
      <c r="I214" s="7">
        <f t="shared" si="466"/>
        <v>0.32083333333333336</v>
      </c>
      <c r="J214" s="7">
        <f t="shared" si="467"/>
        <v>0.40917592592592583</v>
      </c>
      <c r="K214" s="7">
        <f t="shared" si="522"/>
        <v>-0.45454545454545459</v>
      </c>
      <c r="L214" s="43">
        <f t="shared" si="523"/>
        <v>-0.2159036907967683</v>
      </c>
      <c r="M214" s="7">
        <f t="shared" si="468"/>
        <v>-0.57231110407096453</v>
      </c>
      <c r="N214" s="8"/>
      <c r="O214" s="58">
        <f t="shared" si="528"/>
        <v>-0.30437392727088819</v>
      </c>
      <c r="P214" s="14">
        <f t="shared" ref="P214" si="547">P213</f>
        <v>1.7050000000000001</v>
      </c>
      <c r="Q214" s="14">
        <f t="shared" si="501"/>
        <v>0.9997109024297397</v>
      </c>
      <c r="R214" s="14">
        <f t="shared" si="507"/>
        <v>-1.6</v>
      </c>
      <c r="S214"/>
      <c r="T214"/>
      <c r="U214" s="3"/>
    </row>
    <row r="215" spans="1:21">
      <c r="A215" s="47">
        <v>132763</v>
      </c>
      <c r="B215" s="48">
        <f t="shared" si="502"/>
        <v>-132.76300000000001</v>
      </c>
      <c r="C215" s="48">
        <v>3.7999999999999999E-2</v>
      </c>
      <c r="F215" s="7">
        <f t="shared" ref="F215:G215" si="548">F214+1.54672495336205</f>
        <v>-14.744516501563313</v>
      </c>
      <c r="G215" s="7">
        <f t="shared" si="548"/>
        <v>-13.971154024882278</v>
      </c>
      <c r="H215" s="7">
        <f t="shared" si="521"/>
        <v>8.0250000000000016E-2</v>
      </c>
      <c r="I215" s="7">
        <f t="shared" si="466"/>
        <v>0.10383333333333333</v>
      </c>
      <c r="J215" s="7">
        <f t="shared" si="467"/>
        <v>0.33228703703703699</v>
      </c>
      <c r="K215" s="7">
        <f t="shared" si="522"/>
        <v>-0.22712680577849098</v>
      </c>
      <c r="L215" s="43">
        <f t="shared" si="523"/>
        <v>-0.687519157355031</v>
      </c>
      <c r="M215" s="7">
        <f t="shared" si="468"/>
        <v>-0.75849193301195417</v>
      </c>
      <c r="N215" s="8"/>
      <c r="O215" s="58">
        <f t="shared" si="528"/>
        <v>0.97712173941973102</v>
      </c>
      <c r="P215" s="14">
        <f t="shared" ref="P215" si="549">P214</f>
        <v>1.7050000000000001</v>
      </c>
      <c r="Q215" s="14">
        <f t="shared" si="501"/>
        <v>0.78127813510091404</v>
      </c>
      <c r="R215" s="14">
        <f t="shared" si="507"/>
        <v>-1.6</v>
      </c>
      <c r="S215"/>
      <c r="T215"/>
      <c r="U215" s="3"/>
    </row>
    <row r="216" spans="1:21">
      <c r="A216" s="47">
        <v>132836</v>
      </c>
      <c r="B216" s="48">
        <f t="shared" si="502"/>
        <v>-132.83600000000001</v>
      </c>
      <c r="C216" s="48">
        <v>5.5E-2</v>
      </c>
      <c r="F216" s="7">
        <f t="shared" ref="F216:G216" si="550">F215+1.54672495336205</f>
        <v>-13.197791548201263</v>
      </c>
      <c r="G216" s="7">
        <f t="shared" si="550"/>
        <v>-12.424429071520228</v>
      </c>
      <c r="H216" s="7">
        <f t="shared" si="521"/>
        <v>5.6250000000000008E-2</v>
      </c>
      <c r="I216" s="7">
        <f t="shared" si="466"/>
        <v>5.6000000000000001E-2</v>
      </c>
      <c r="J216" s="7">
        <f t="shared" si="467"/>
        <v>0.20788888888888887</v>
      </c>
      <c r="K216" s="7">
        <f t="shared" si="522"/>
        <v>4.4642857142858094E-3</v>
      </c>
      <c r="L216" s="43">
        <f t="shared" si="523"/>
        <v>-0.73062533404596475</v>
      </c>
      <c r="M216" s="7">
        <f t="shared" si="468"/>
        <v>-0.72942276857295552</v>
      </c>
      <c r="N216" s="8"/>
      <c r="O216" s="58">
        <f t="shared" si="528"/>
        <v>-0.67274781214884205</v>
      </c>
      <c r="P216" s="14">
        <f t="shared" ref="P216" si="551">P215</f>
        <v>1.7050000000000001</v>
      </c>
      <c r="Q216" s="14">
        <f t="shared" si="501"/>
        <v>0.19727664541908432</v>
      </c>
      <c r="R216" s="14">
        <f t="shared" si="507"/>
        <v>-1.6</v>
      </c>
      <c r="S216"/>
      <c r="T216"/>
      <c r="U216" s="3"/>
    </row>
    <row r="217" spans="1:21">
      <c r="A217" s="47">
        <v>133065</v>
      </c>
      <c r="B217" s="48">
        <f t="shared" si="502"/>
        <v>-133.065</v>
      </c>
      <c r="C217" s="48">
        <v>2.5000000000000001E-2</v>
      </c>
      <c r="F217" s="7">
        <f t="shared" ref="F217:G217" si="552">F216+1.54672495336205</f>
        <v>-11.651066594839213</v>
      </c>
      <c r="G217" s="27">
        <f t="shared" si="552"/>
        <v>-10.877704118158178</v>
      </c>
      <c r="H217" s="7">
        <f t="shared" si="521"/>
        <v>3.15E-2</v>
      </c>
      <c r="I217" s="7">
        <f t="shared" ref="I217" si="553">AVERAGE(H216:H218)</f>
        <v>4.4250000000000005E-2</v>
      </c>
      <c r="J217" s="7">
        <f t="shared" ref="J217" si="554">AVERAGE(H213:H221)</f>
        <v>0.13097222222222221</v>
      </c>
      <c r="K217" s="7">
        <f t="shared" si="522"/>
        <v>-0.2881355932203391</v>
      </c>
      <c r="L217" s="43">
        <f t="shared" si="523"/>
        <v>-0.66214209968186633</v>
      </c>
      <c r="M217" s="7">
        <f t="shared" ref="M217" si="555">(H217/J217)-1</f>
        <v>-0.75949098621420996</v>
      </c>
      <c r="N217" s="8"/>
      <c r="O217" s="58">
        <f t="shared" si="528"/>
        <v>-0.30437392727088758</v>
      </c>
      <c r="P217" s="14">
        <f t="shared" ref="P217" si="556">P216</f>
        <v>1.7050000000000001</v>
      </c>
      <c r="Q217" s="14">
        <f t="shared" si="501"/>
        <v>-0.47903277914002884</v>
      </c>
      <c r="R217" s="14">
        <f t="shared" si="507"/>
        <v>-1.6</v>
      </c>
      <c r="S217"/>
      <c r="T217"/>
      <c r="U217" s="3"/>
    </row>
    <row r="218" spans="1:21">
      <c r="A218" s="47">
        <v>133142</v>
      </c>
      <c r="B218" s="48">
        <f t="shared" si="502"/>
        <v>-133.142</v>
      </c>
      <c r="C218" s="48">
        <v>0.06</v>
      </c>
      <c r="F218" s="7">
        <f t="shared" ref="F218:G218" si="557">F217+1.54672495336205</f>
        <v>-10.104341641477163</v>
      </c>
      <c r="G218" s="7">
        <f t="shared" si="557"/>
        <v>-9.330979164796128</v>
      </c>
      <c r="H218" s="7">
        <f t="shared" si="521"/>
        <v>4.4999999999999998E-2</v>
      </c>
      <c r="I218" s="7"/>
      <c r="J218" s="7"/>
      <c r="K218" s="7"/>
      <c r="L218" s="7"/>
      <c r="M218" s="43"/>
      <c r="N218" s="8"/>
      <c r="O218" s="58">
        <f t="shared" si="528"/>
        <v>0.97712173941973124</v>
      </c>
      <c r="P218" s="14">
        <f t="shared" ref="P218" si="558">P217</f>
        <v>1.7050000000000001</v>
      </c>
      <c r="Q218" s="14">
        <f t="shared" si="501"/>
        <v>-0.93119744248320313</v>
      </c>
      <c r="R218" s="14">
        <f t="shared" si="507"/>
        <v>-1.6</v>
      </c>
      <c r="S218"/>
      <c r="T218"/>
      <c r="U218" s="3"/>
    </row>
    <row r="219" spans="1:21">
      <c r="A219" s="47">
        <v>133528</v>
      </c>
      <c r="B219" s="48">
        <f t="shared" si="502"/>
        <v>-133.52799999999999</v>
      </c>
      <c r="C219" s="48">
        <v>0.06</v>
      </c>
      <c r="F219" s="7">
        <f t="shared" ref="F219:G219" si="559">F218+1.54672495336205</f>
        <v>-8.5576166881151128</v>
      </c>
      <c r="G219" s="7">
        <f t="shared" si="559"/>
        <v>-7.784254211434078</v>
      </c>
      <c r="H219" s="7">
        <f t="shared" si="521"/>
        <v>4.1000000000000002E-2</v>
      </c>
      <c r="I219" s="7"/>
      <c r="J219" s="7"/>
      <c r="K219" s="7"/>
      <c r="L219" s="7"/>
      <c r="M219" s="43"/>
      <c r="N219" s="8"/>
      <c r="O219" s="58">
        <f t="shared" si="528"/>
        <v>-0.67274781214884249</v>
      </c>
      <c r="P219" s="14">
        <f t="shared" ref="P219" si="560">P218</f>
        <v>1.7050000000000001</v>
      </c>
      <c r="Q219" s="14">
        <f t="shared" si="501"/>
        <v>-0.947644473381692</v>
      </c>
      <c r="R219" s="14">
        <f t="shared" si="507"/>
        <v>-1.6</v>
      </c>
      <c r="S219"/>
      <c r="T219"/>
      <c r="U219" s="3"/>
    </row>
    <row r="220" spans="1:21">
      <c r="A220" s="47">
        <v>134091</v>
      </c>
      <c r="B220" s="48">
        <f t="shared" si="502"/>
        <v>-134.09100000000001</v>
      </c>
      <c r="C220" s="48">
        <v>0.105</v>
      </c>
      <c r="F220" s="7">
        <f t="shared" ref="F220:G220" si="561">F219+1.54672495336205</f>
        <v>-7.0108917347530628</v>
      </c>
      <c r="G220" s="7">
        <f t="shared" si="561"/>
        <v>-6.2375292580720281</v>
      </c>
      <c r="H220" s="7">
        <f t="shared" si="521"/>
        <v>1.975E-2</v>
      </c>
      <c r="I220" s="7"/>
      <c r="J220" s="7"/>
      <c r="K220" s="7"/>
      <c r="L220" s="7"/>
      <c r="M220" s="43"/>
      <c r="N220" s="8"/>
      <c r="O220" s="58">
        <f t="shared" si="528"/>
        <v>-0.30437392727088869</v>
      </c>
      <c r="P220" s="14">
        <f t="shared" ref="P220" si="562">P219</f>
        <v>1.7050000000000001</v>
      </c>
      <c r="Q220" s="14">
        <f t="shared" si="501"/>
        <v>-0.52067812328970475</v>
      </c>
      <c r="R220" s="14">
        <f t="shared" si="507"/>
        <v>-1.6</v>
      </c>
      <c r="S220"/>
      <c r="T220"/>
      <c r="U220" s="3"/>
    </row>
    <row r="221" spans="1:21">
      <c r="A221" s="47">
        <v>134266</v>
      </c>
      <c r="B221" s="48">
        <f t="shared" si="502"/>
        <v>-134.26599999999999</v>
      </c>
      <c r="C221" s="48">
        <v>9.5000000000000001E-2</v>
      </c>
      <c r="F221" s="7">
        <f t="shared" ref="F221:G221" si="563">F220+1.54672495336205</f>
        <v>-5.4641667813910129</v>
      </c>
      <c r="G221" s="7">
        <f t="shared" si="563"/>
        <v>-4.6908043047099781</v>
      </c>
      <c r="H221" s="7">
        <f t="shared" si="521"/>
        <v>2.2749999999999999E-2</v>
      </c>
      <c r="I221" s="7"/>
      <c r="J221" s="7"/>
      <c r="K221" s="7"/>
      <c r="L221" s="7"/>
      <c r="M221" s="43"/>
      <c r="N221" s="8"/>
      <c r="O221" s="58">
        <f t="shared" si="528"/>
        <v>0.97712173941973146</v>
      </c>
      <c r="P221" s="14">
        <f t="shared" ref="P221" si="564">P220</f>
        <v>1.7050000000000001</v>
      </c>
      <c r="Q221" s="14">
        <f t="shared" si="501"/>
        <v>0.14991930738230089</v>
      </c>
      <c r="R221" s="14">
        <f t="shared" si="507"/>
        <v>-1.6</v>
      </c>
      <c r="S221"/>
      <c r="T221"/>
      <c r="U221" s="3"/>
    </row>
    <row r="222" spans="1:21">
      <c r="A222" s="47">
        <v>134447</v>
      </c>
      <c r="B222" s="48">
        <f t="shared" si="502"/>
        <v>-134.447</v>
      </c>
      <c r="C222" s="48">
        <v>0.5</v>
      </c>
      <c r="F222" s="7">
        <f t="shared" ref="F222:G222" si="565">F221+1.54672495336205</f>
        <v>-3.9174418280289629</v>
      </c>
      <c r="G222" s="7">
        <f t="shared" si="565"/>
        <v>-3.1440793513479282</v>
      </c>
      <c r="H222" s="7"/>
      <c r="I222" s="7"/>
      <c r="J222" s="7"/>
      <c r="K222" s="7"/>
      <c r="L222" s="7"/>
      <c r="M222" s="43"/>
      <c r="N222" s="8"/>
      <c r="O222" s="58">
        <f t="shared" si="528"/>
        <v>-0.67274781214884261</v>
      </c>
      <c r="P222" s="14">
        <f t="shared" ref="P222" si="566">P221</f>
        <v>1.7050000000000001</v>
      </c>
      <c r="Q222" s="14">
        <f t="shared" si="501"/>
        <v>0.75036782796261914</v>
      </c>
      <c r="R222" s="14">
        <f t="shared" si="507"/>
        <v>-1.6</v>
      </c>
      <c r="S222"/>
      <c r="T222"/>
      <c r="U222" s="3"/>
    </row>
    <row r="223" spans="1:21">
      <c r="A223" s="47">
        <v>134538</v>
      </c>
      <c r="B223" s="48">
        <f t="shared" si="502"/>
        <v>-134.53800000000001</v>
      </c>
      <c r="C223" s="48">
        <v>0.12</v>
      </c>
      <c r="F223" s="7">
        <f t="shared" ref="F223:G223" si="567">F222+1.54672495336205</f>
        <v>-2.3707168746669129</v>
      </c>
      <c r="G223" s="7">
        <f t="shared" si="567"/>
        <v>-1.5973543979858782</v>
      </c>
      <c r="H223" s="7"/>
      <c r="I223" s="7"/>
      <c r="J223" s="7"/>
      <c r="K223" s="7"/>
      <c r="L223" s="7"/>
      <c r="M223" s="43"/>
      <c r="N223" s="8"/>
      <c r="O223" s="58">
        <f t="shared" si="528"/>
        <v>-0.30437392727088891</v>
      </c>
      <c r="P223" s="14">
        <f t="shared" ref="P223" si="568">P222</f>
        <v>1.7050000000000001</v>
      </c>
      <c r="Q223" s="14">
        <f t="shared" si="501"/>
        <v>0.99971090242974026</v>
      </c>
      <c r="R223" s="14">
        <f t="shared" si="507"/>
        <v>-1.6</v>
      </c>
      <c r="S223"/>
      <c r="T223"/>
      <c r="U223" s="3"/>
    </row>
    <row r="224" spans="1:21">
      <c r="A224" s="47">
        <v>135308</v>
      </c>
      <c r="B224" s="48">
        <f t="shared" si="502"/>
        <v>-135.30799999999999</v>
      </c>
      <c r="C224" s="48">
        <v>0.29799999999999999</v>
      </c>
      <c r="F224" s="7">
        <f t="shared" ref="F224:G224" si="569">F223+1.54672495336205</f>
        <v>-0.82399192130486298</v>
      </c>
      <c r="G224" s="7">
        <f t="shared" si="569"/>
        <v>-5.0629444623828235E-2</v>
      </c>
      <c r="H224" s="7"/>
      <c r="I224" s="7"/>
      <c r="J224" s="7"/>
      <c r="K224" s="7"/>
      <c r="L224" s="7"/>
      <c r="M224" s="43"/>
      <c r="N224" s="8"/>
      <c r="O224" s="58">
        <f t="shared" si="528"/>
        <v>0.97712173941973113</v>
      </c>
      <c r="P224" s="14">
        <f t="shared" ref="P224" si="570">P223</f>
        <v>1.7050000000000001</v>
      </c>
      <c r="Q224" s="14">
        <f t="shared" si="501"/>
        <v>0.78127813510090061</v>
      </c>
      <c r="R224" s="14">
        <f t="shared" si="507"/>
        <v>-1.6</v>
      </c>
      <c r="S224"/>
      <c r="T224"/>
      <c r="U224" s="3"/>
    </row>
    <row r="225" spans="1:21">
      <c r="A225" s="47">
        <v>135408</v>
      </c>
      <c r="B225" s="48">
        <f t="shared" si="502"/>
        <v>-135.40799999999999</v>
      </c>
      <c r="C225" s="48">
        <v>9.5000000000000001E-2</v>
      </c>
      <c r="F225" s="7">
        <f t="shared" ref="F225:G225" si="571">F224+1.54672495336205</f>
        <v>0.72273303205718697</v>
      </c>
      <c r="G225" s="7">
        <f t="shared" si="571"/>
        <v>1.4960955087382217</v>
      </c>
      <c r="H225" s="7"/>
      <c r="I225" s="7"/>
      <c r="J225" s="7"/>
      <c r="K225" s="7"/>
      <c r="L225" s="7"/>
      <c r="M225" s="43"/>
      <c r="N225" s="8"/>
      <c r="O225" s="58">
        <f t="shared" si="528"/>
        <v>-0.6727478121488415</v>
      </c>
      <c r="P225" s="14">
        <f t="shared" ref="P225" si="572">P224</f>
        <v>1.7050000000000001</v>
      </c>
      <c r="Q225" s="14">
        <f t="shared" si="501"/>
        <v>0.19727664541906323</v>
      </c>
      <c r="R225" s="14">
        <f t="shared" si="507"/>
        <v>-1.6</v>
      </c>
      <c r="S225"/>
      <c r="T225"/>
      <c r="U225" s="3"/>
    </row>
    <row r="226" spans="1:21">
      <c r="A226" s="47">
        <v>135507</v>
      </c>
      <c r="B226" s="48">
        <f t="shared" si="502"/>
        <v>-135.50700000000001</v>
      </c>
      <c r="C226" s="48">
        <v>0.105</v>
      </c>
      <c r="F226" s="7">
        <f t="shared" ref="F226:G226" si="573">F225+1.54672495336205</f>
        <v>2.2694579854192369</v>
      </c>
      <c r="G226" s="7">
        <f t="shared" si="573"/>
        <v>3.0428204621002717</v>
      </c>
      <c r="H226" s="7"/>
      <c r="I226" s="7"/>
      <c r="J226" s="7"/>
      <c r="K226" s="7"/>
      <c r="L226" s="7"/>
      <c r="M226" s="43"/>
      <c r="N226" s="8"/>
      <c r="O226" s="58">
        <f t="shared" si="528"/>
        <v>-0.30437392727088913</v>
      </c>
      <c r="P226" s="14">
        <f t="shared" ref="P226" si="574">P225</f>
        <v>1.7050000000000001</v>
      </c>
      <c r="Q226" s="14">
        <f t="shared" si="501"/>
        <v>-0.47903277914004816</v>
      </c>
      <c r="R226" s="14">
        <f t="shared" si="507"/>
        <v>-1.6</v>
      </c>
      <c r="S226"/>
      <c r="T226"/>
      <c r="U226" s="3"/>
    </row>
    <row r="227" spans="1:21">
      <c r="A227" s="47">
        <v>136103</v>
      </c>
      <c r="B227" s="48">
        <f t="shared" si="502"/>
        <v>-136.10300000000001</v>
      </c>
      <c r="C227" s="48">
        <v>0.16</v>
      </c>
      <c r="F227" s="7">
        <f t="shared" ref="F227:G227" si="575">F226+1.54672495336205</f>
        <v>3.8161829387812869</v>
      </c>
      <c r="G227" s="7">
        <f t="shared" si="575"/>
        <v>4.5895454154623216</v>
      </c>
      <c r="H227" s="7"/>
      <c r="I227" s="7"/>
      <c r="J227" s="7"/>
      <c r="K227" s="7"/>
      <c r="L227" s="7"/>
      <c r="M227" s="43"/>
      <c r="N227" s="8"/>
      <c r="O227" s="58">
        <f t="shared" si="528"/>
        <v>0.97712173941973124</v>
      </c>
      <c r="P227" s="14">
        <f t="shared" ref="P227" si="576">P226</f>
        <v>1.7050000000000001</v>
      </c>
      <c r="Q227" s="14">
        <f t="shared" si="501"/>
        <v>-0.93119744248321112</v>
      </c>
      <c r="R227" s="14">
        <f t="shared" si="507"/>
        <v>-1.6</v>
      </c>
      <c r="S227"/>
      <c r="T227"/>
      <c r="U227" s="3"/>
    </row>
    <row r="228" spans="1:21">
      <c r="A228" s="47">
        <v>136411</v>
      </c>
      <c r="B228" s="48">
        <f t="shared" si="502"/>
        <v>-136.411</v>
      </c>
      <c r="C228" s="48">
        <v>0.123</v>
      </c>
      <c r="F228" s="7">
        <f t="shared" ref="F228:G228" si="577">F227+1.54672495336205</f>
        <v>5.3629078921433369</v>
      </c>
      <c r="G228" s="7">
        <f t="shared" si="577"/>
        <v>6.1362703688243716</v>
      </c>
      <c r="H228" s="7"/>
      <c r="I228" s="7"/>
      <c r="J228" s="7"/>
      <c r="K228" s="7"/>
      <c r="L228" s="7"/>
      <c r="M228" s="43"/>
      <c r="N228" s="8"/>
      <c r="O228" s="58">
        <f t="shared" si="528"/>
        <v>-0.67274781214884127</v>
      </c>
      <c r="P228" s="14">
        <f t="shared" ref="P228" si="578">P227</f>
        <v>1.7050000000000001</v>
      </c>
      <c r="Q228" s="14">
        <f t="shared" si="501"/>
        <v>-0.94764447338168467</v>
      </c>
      <c r="R228" s="14">
        <f t="shared" si="507"/>
        <v>-1.6</v>
      </c>
      <c r="S228"/>
      <c r="T228"/>
      <c r="U228" s="3"/>
    </row>
    <row r="229" spans="1:21">
      <c r="A229" s="47">
        <v>136614</v>
      </c>
      <c r="B229" s="48">
        <f t="shared" si="502"/>
        <v>-136.614</v>
      </c>
      <c r="C229" s="48">
        <v>0.245</v>
      </c>
      <c r="F229" s="7"/>
      <c r="G229" s="7"/>
      <c r="H229" s="7"/>
      <c r="I229" s="7"/>
      <c r="J229" s="7"/>
      <c r="K229" s="7"/>
      <c r="L229" s="7"/>
      <c r="M229" s="43"/>
      <c r="N229" s="8"/>
      <c r="O229" s="59"/>
      <c r="P229" s="55"/>
      <c r="Q229" s="14"/>
      <c r="R229" s="14"/>
      <c r="S229"/>
      <c r="T229"/>
      <c r="U229" s="3"/>
    </row>
    <row r="230" spans="1:21">
      <c r="A230" s="47">
        <v>136923</v>
      </c>
      <c r="B230" s="48">
        <f t="shared" si="502"/>
        <v>-136.923</v>
      </c>
      <c r="C230" s="48">
        <v>0.88300000000000001</v>
      </c>
      <c r="F230" s="7"/>
      <c r="G230" s="7"/>
      <c r="H230" s="7"/>
      <c r="I230" s="7"/>
      <c r="J230" s="7"/>
      <c r="K230" s="7"/>
      <c r="L230" s="7"/>
      <c r="M230" s="43"/>
      <c r="N230" s="8"/>
      <c r="O230" s="59"/>
      <c r="P230" s="55"/>
      <c r="Q230" s="14"/>
      <c r="R230" s="14"/>
      <c r="S230"/>
      <c r="T230"/>
      <c r="U230" s="3"/>
    </row>
    <row r="231" spans="1:21">
      <c r="A231" s="47">
        <v>137026</v>
      </c>
      <c r="B231" s="48">
        <f t="shared" si="502"/>
        <v>-137.02600000000001</v>
      </c>
      <c r="C231" s="48">
        <v>0.86</v>
      </c>
      <c r="F231" s="7"/>
      <c r="G231" s="7"/>
      <c r="H231" s="7"/>
      <c r="I231" s="7"/>
      <c r="J231" s="7"/>
      <c r="K231" s="7"/>
      <c r="L231" s="7"/>
      <c r="M231" s="43"/>
      <c r="N231" s="8"/>
      <c r="O231" s="59"/>
      <c r="P231" s="55"/>
      <c r="Q231" s="14"/>
      <c r="R231" s="14"/>
      <c r="S231"/>
      <c r="T231"/>
      <c r="U231" s="3"/>
    </row>
    <row r="232" spans="1:21">
      <c r="A232" s="47">
        <v>137446</v>
      </c>
      <c r="B232" s="48">
        <f t="shared" si="502"/>
        <v>-137.446</v>
      </c>
      <c r="C232" s="48">
        <v>0.158</v>
      </c>
      <c r="F232" s="7"/>
      <c r="G232" s="7"/>
      <c r="H232" s="7"/>
      <c r="I232" s="7"/>
      <c r="J232" s="7"/>
      <c r="K232" s="7"/>
      <c r="L232" s="7"/>
      <c r="M232" s="43"/>
      <c r="N232" s="8"/>
      <c r="O232" s="59"/>
      <c r="P232" s="55"/>
      <c r="Q232" s="14"/>
      <c r="R232" s="14"/>
      <c r="S232"/>
      <c r="T232"/>
      <c r="U232" s="3"/>
    </row>
    <row r="233" spans="1:21">
      <c r="A233" s="47">
        <v>137549</v>
      </c>
      <c r="B233" s="48">
        <f t="shared" si="502"/>
        <v>-137.54900000000001</v>
      </c>
      <c r="C233" s="48">
        <v>0.183</v>
      </c>
      <c r="F233" s="7"/>
      <c r="G233" s="7"/>
      <c r="H233" s="7"/>
      <c r="I233" s="7"/>
      <c r="J233" s="7"/>
      <c r="K233" s="7"/>
      <c r="L233" s="7"/>
      <c r="M233" s="43"/>
      <c r="N233" s="8"/>
      <c r="O233" s="59"/>
      <c r="P233" s="55"/>
      <c r="Q233" s="14"/>
      <c r="R233" s="14"/>
      <c r="S233"/>
      <c r="T233"/>
      <c r="U233" s="3"/>
    </row>
    <row r="234" spans="1:21">
      <c r="A234" s="47">
        <v>138532</v>
      </c>
      <c r="B234" s="48">
        <f t="shared" si="502"/>
        <v>-138.53200000000001</v>
      </c>
      <c r="C234" s="48">
        <v>0.28799999999999998</v>
      </c>
      <c r="F234" s="7"/>
      <c r="G234" s="7"/>
      <c r="H234" s="7"/>
      <c r="I234" s="7"/>
      <c r="J234" s="7"/>
      <c r="K234" s="7"/>
      <c r="L234" s="7"/>
      <c r="M234" s="43"/>
      <c r="N234" s="8"/>
      <c r="O234" s="59"/>
      <c r="P234" s="55"/>
      <c r="Q234" s="14"/>
      <c r="R234" s="14"/>
      <c r="S234"/>
      <c r="T234"/>
      <c r="U234" s="3"/>
    </row>
    <row r="235" spans="1:21">
      <c r="A235" s="47">
        <v>138644</v>
      </c>
      <c r="B235" s="48">
        <f t="shared" si="502"/>
        <v>-138.64400000000001</v>
      </c>
      <c r="C235" s="48">
        <v>0.23499999999999999</v>
      </c>
      <c r="F235" s="7"/>
      <c r="G235" s="7"/>
      <c r="H235" s="7"/>
      <c r="I235" s="7"/>
      <c r="J235" s="7"/>
      <c r="K235" s="7"/>
      <c r="L235" s="7"/>
      <c r="M235" s="43"/>
      <c r="N235" s="8"/>
      <c r="O235" s="59"/>
      <c r="P235" s="55"/>
      <c r="Q235" s="14"/>
      <c r="R235" s="14"/>
      <c r="S235"/>
      <c r="T235"/>
      <c r="U235" s="3"/>
    </row>
    <row r="236" spans="1:21">
      <c r="A236" s="47">
        <v>138868</v>
      </c>
      <c r="B236" s="48">
        <f t="shared" si="502"/>
        <v>-138.86799999999999</v>
      </c>
      <c r="C236" s="48">
        <v>0.55300000000000005</v>
      </c>
      <c r="F236" s="7"/>
      <c r="G236" s="7"/>
      <c r="H236" s="7"/>
      <c r="I236" s="7"/>
      <c r="J236" s="7"/>
      <c r="K236" s="7"/>
      <c r="L236" s="7"/>
      <c r="M236" s="43"/>
      <c r="N236" s="8"/>
      <c r="O236" s="59"/>
      <c r="P236" s="55"/>
      <c r="Q236" s="14"/>
      <c r="R236" s="14"/>
      <c r="S236"/>
      <c r="T236"/>
      <c r="U236" s="3"/>
    </row>
    <row r="237" spans="1:21">
      <c r="A237" s="47">
        <v>139308</v>
      </c>
      <c r="B237" s="48">
        <f t="shared" si="502"/>
        <v>-139.30799999999999</v>
      </c>
      <c r="C237" s="48">
        <v>0.33800000000000002</v>
      </c>
      <c r="F237" s="7"/>
      <c r="G237" s="7"/>
      <c r="H237" s="7"/>
      <c r="I237" s="7"/>
      <c r="J237" s="7"/>
      <c r="K237" s="7"/>
      <c r="L237" s="7"/>
      <c r="M237" s="43"/>
      <c r="N237" s="8"/>
      <c r="O237" s="59"/>
      <c r="P237" s="55"/>
      <c r="Q237" s="14"/>
      <c r="R237" s="14"/>
      <c r="S237"/>
      <c r="T237"/>
      <c r="U237" s="3"/>
    </row>
    <row r="238" spans="1:21">
      <c r="A238" s="47">
        <v>139643</v>
      </c>
      <c r="B238" s="48">
        <f t="shared" si="502"/>
        <v>-139.643</v>
      </c>
      <c r="C238" s="48">
        <v>0.84799999999999998</v>
      </c>
      <c r="F238" s="7"/>
      <c r="G238" s="7"/>
      <c r="H238" s="7"/>
      <c r="I238" s="7"/>
      <c r="J238" s="7"/>
      <c r="K238" s="7"/>
      <c r="L238" s="7"/>
      <c r="M238" s="43"/>
      <c r="N238" s="8"/>
      <c r="O238" s="59"/>
      <c r="P238" s="55"/>
      <c r="Q238" s="14"/>
      <c r="R238" s="14"/>
      <c r="S238"/>
      <c r="T238"/>
      <c r="U238" s="3"/>
    </row>
    <row r="239" spans="1:21">
      <c r="A239" s="47">
        <v>139756</v>
      </c>
      <c r="B239" s="48">
        <f t="shared" si="502"/>
        <v>-139.756</v>
      </c>
      <c r="C239" s="48">
        <v>0.498</v>
      </c>
      <c r="F239" s="7"/>
      <c r="G239" s="7"/>
      <c r="H239" s="7"/>
      <c r="I239" s="7"/>
      <c r="J239" s="7"/>
      <c r="K239" s="7"/>
      <c r="L239" s="7"/>
      <c r="M239" s="43"/>
      <c r="N239" s="8"/>
      <c r="O239" s="59"/>
      <c r="P239" s="55"/>
      <c r="Q239" s="14"/>
      <c r="R239" s="14"/>
      <c r="S239"/>
      <c r="T239"/>
      <c r="U239" s="3"/>
    </row>
    <row r="240" spans="1:21">
      <c r="A240" s="47">
        <v>140319</v>
      </c>
      <c r="B240" s="48">
        <f t="shared" si="502"/>
        <v>-140.31899999999999</v>
      </c>
      <c r="C240" s="48">
        <v>0.40500000000000003</v>
      </c>
      <c r="F240" s="7"/>
      <c r="G240" s="7"/>
      <c r="H240" s="7"/>
      <c r="I240" s="7"/>
      <c r="J240" s="7"/>
      <c r="K240" s="7"/>
      <c r="L240" s="7"/>
      <c r="M240" s="43"/>
      <c r="N240" s="8"/>
      <c r="O240" s="59"/>
      <c r="P240" s="55"/>
      <c r="Q240" s="14"/>
      <c r="R240" s="14"/>
      <c r="S240"/>
      <c r="T240"/>
      <c r="U240" s="3"/>
    </row>
    <row r="241" spans="1:21">
      <c r="A241" s="47">
        <v>140542</v>
      </c>
      <c r="B241" s="48">
        <f t="shared" si="502"/>
        <v>-140.542</v>
      </c>
      <c r="C241" s="48">
        <v>0.55300000000000005</v>
      </c>
      <c r="F241" s="7"/>
      <c r="G241" s="7"/>
      <c r="H241" s="7"/>
      <c r="I241" s="7"/>
      <c r="J241" s="7"/>
      <c r="K241" s="7"/>
      <c r="L241" s="7"/>
      <c r="M241" s="43"/>
      <c r="N241" s="8"/>
      <c r="O241" s="59"/>
      <c r="P241" s="55"/>
      <c r="Q241" s="14"/>
      <c r="R241" s="14"/>
      <c r="S241"/>
      <c r="T241"/>
      <c r="U241" s="3"/>
    </row>
    <row r="242" spans="1:21">
      <c r="A242" s="47">
        <v>140876</v>
      </c>
      <c r="B242" s="48">
        <f t="shared" si="502"/>
        <v>-140.876</v>
      </c>
      <c r="C242" s="48">
        <v>0.68799999999999994</v>
      </c>
      <c r="F242" s="7"/>
      <c r="G242" s="7"/>
      <c r="H242" s="7"/>
      <c r="I242" s="7"/>
      <c r="J242" s="7"/>
      <c r="K242" s="7"/>
      <c r="L242" s="7"/>
      <c r="M242" s="43"/>
      <c r="N242" s="8"/>
      <c r="O242" s="59"/>
      <c r="P242" s="55"/>
      <c r="Q242" s="14"/>
      <c r="R242" s="14"/>
      <c r="S242"/>
      <c r="T242"/>
      <c r="U242" s="3"/>
    </row>
    <row r="243" spans="1:21">
      <c r="A243" s="47">
        <v>141434</v>
      </c>
      <c r="B243" s="48">
        <f t="shared" si="502"/>
        <v>-141.434</v>
      </c>
      <c r="C243" s="48">
        <v>0.245</v>
      </c>
      <c r="F243" s="7"/>
      <c r="G243" s="7"/>
      <c r="H243" s="7"/>
      <c r="I243" s="7"/>
      <c r="J243" s="7"/>
      <c r="K243" s="7"/>
      <c r="L243" s="7"/>
      <c r="M243" s="43"/>
      <c r="N243" s="8"/>
      <c r="O243" s="59"/>
      <c r="P243" s="55"/>
      <c r="Q243" s="14"/>
      <c r="R243" s="14"/>
      <c r="S243"/>
      <c r="T243"/>
      <c r="U243" s="3"/>
    </row>
    <row r="244" spans="1:21">
      <c r="A244" s="47">
        <v>141547</v>
      </c>
      <c r="B244" s="48">
        <f t="shared" si="502"/>
        <v>-141.547</v>
      </c>
      <c r="C244" s="48">
        <v>0.438</v>
      </c>
      <c r="F244" s="7"/>
      <c r="G244" s="7"/>
      <c r="H244" s="7"/>
      <c r="I244" s="7"/>
      <c r="J244" s="7"/>
      <c r="K244" s="7"/>
      <c r="L244" s="7"/>
      <c r="M244" s="43"/>
      <c r="N244" s="8"/>
      <c r="O244" s="59"/>
      <c r="P244" s="55"/>
      <c r="Q244" s="14"/>
      <c r="R244" s="14"/>
      <c r="S244"/>
      <c r="T244"/>
      <c r="U244" s="3"/>
    </row>
    <row r="245" spans="1:21">
      <c r="A245" s="47">
        <v>141661</v>
      </c>
      <c r="B245" s="48">
        <f t="shared" si="502"/>
        <v>-141.661</v>
      </c>
      <c r="C245" s="48">
        <v>0.30299999999999999</v>
      </c>
      <c r="F245" s="7"/>
      <c r="G245" s="7"/>
      <c r="H245" s="7"/>
      <c r="I245" s="7"/>
      <c r="J245" s="7"/>
      <c r="K245" s="7"/>
      <c r="L245" s="7"/>
      <c r="M245" s="43"/>
      <c r="N245" s="8"/>
      <c r="O245" s="59"/>
      <c r="P245" s="55"/>
      <c r="Q245" s="14"/>
      <c r="R245" s="14"/>
      <c r="S245"/>
      <c r="T245"/>
      <c r="U245" s="3"/>
    </row>
    <row r="246" spans="1:21">
      <c r="A246" s="47">
        <v>142218</v>
      </c>
      <c r="B246" s="48">
        <f t="shared" si="502"/>
        <v>-142.21799999999999</v>
      </c>
      <c r="C246" s="48">
        <v>0.56499999999999995</v>
      </c>
      <c r="F246" s="7"/>
      <c r="G246" s="7"/>
      <c r="H246" s="7"/>
      <c r="I246" s="7"/>
      <c r="J246" s="7"/>
      <c r="K246" s="7"/>
      <c r="L246" s="7"/>
      <c r="M246" s="43"/>
      <c r="N246" s="8"/>
      <c r="O246" s="59"/>
      <c r="P246" s="55"/>
      <c r="Q246" s="14"/>
      <c r="R246" s="14"/>
      <c r="S246"/>
      <c r="T246"/>
      <c r="U246" s="3"/>
    </row>
    <row r="247" spans="1:21">
      <c r="A247" s="47">
        <v>142440</v>
      </c>
      <c r="B247" s="48">
        <f t="shared" si="502"/>
        <v>-142.44</v>
      </c>
      <c r="C247" s="48">
        <v>1.01</v>
      </c>
      <c r="F247" s="7"/>
      <c r="G247" s="7"/>
      <c r="H247" s="7"/>
      <c r="I247" s="7"/>
      <c r="J247" s="7"/>
      <c r="K247" s="7"/>
      <c r="L247" s="7"/>
      <c r="M247" s="43"/>
      <c r="N247" s="8"/>
      <c r="O247" s="59"/>
      <c r="P247" s="55"/>
      <c r="Q247" s="14"/>
      <c r="R247" s="14"/>
      <c r="S247"/>
      <c r="T247"/>
      <c r="U247" s="3"/>
    </row>
    <row r="248" spans="1:21">
      <c r="A248" s="47">
        <v>142551</v>
      </c>
      <c r="B248" s="48">
        <f t="shared" si="502"/>
        <v>-142.55099999999999</v>
      </c>
      <c r="C248" s="48">
        <v>0.753</v>
      </c>
      <c r="F248" s="7"/>
      <c r="G248" s="7"/>
      <c r="H248" s="7"/>
      <c r="I248" s="7"/>
      <c r="J248" s="7"/>
      <c r="K248" s="7"/>
      <c r="L248" s="7"/>
      <c r="M248" s="43"/>
      <c r="N248" s="8"/>
      <c r="O248" s="59"/>
      <c r="P248" s="55"/>
      <c r="Q248" s="14"/>
      <c r="R248" s="14"/>
      <c r="S248"/>
      <c r="T248"/>
      <c r="U248" s="3"/>
    </row>
    <row r="249" spans="1:21">
      <c r="A249" s="47">
        <v>143117</v>
      </c>
      <c r="B249" s="48">
        <f t="shared" si="502"/>
        <v>-143.11699999999999</v>
      </c>
      <c r="C249" s="48">
        <v>0.625</v>
      </c>
      <c r="F249" s="7"/>
      <c r="G249" s="7"/>
      <c r="H249" s="7"/>
      <c r="I249" s="7"/>
      <c r="J249" s="7"/>
      <c r="K249" s="7"/>
      <c r="L249" s="7"/>
      <c r="M249" s="43"/>
      <c r="N249" s="8"/>
      <c r="O249" s="59"/>
      <c r="P249" s="55"/>
      <c r="Q249" s="14"/>
      <c r="R249" s="14"/>
      <c r="S249"/>
      <c r="T249"/>
      <c r="U249" s="3"/>
    </row>
    <row r="250" spans="1:21">
      <c r="A250" s="47">
        <v>143675</v>
      </c>
      <c r="B250" s="48">
        <f t="shared" si="502"/>
        <v>-143.67500000000001</v>
      </c>
      <c r="C250" s="48">
        <v>0.74</v>
      </c>
      <c r="F250" s="7"/>
      <c r="G250" s="7"/>
      <c r="H250" s="7"/>
      <c r="I250" s="7"/>
      <c r="J250" s="7"/>
      <c r="K250" s="7"/>
      <c r="L250" s="7"/>
      <c r="M250" s="43"/>
      <c r="N250" s="8"/>
      <c r="O250" s="59"/>
      <c r="P250" s="55"/>
      <c r="Q250" s="14"/>
      <c r="R250" s="14"/>
      <c r="S250"/>
      <c r="T250"/>
      <c r="U250" s="3"/>
    </row>
    <row r="251" spans="1:21">
      <c r="A251" s="47">
        <v>144237</v>
      </c>
      <c r="B251" s="48">
        <f t="shared" si="502"/>
        <v>-144.23699999999999</v>
      </c>
      <c r="C251" s="48">
        <v>0.46</v>
      </c>
      <c r="F251" s="7"/>
      <c r="G251" s="7"/>
      <c r="H251" s="7"/>
      <c r="I251" s="7"/>
      <c r="J251" s="7"/>
      <c r="K251" s="7"/>
      <c r="L251" s="7"/>
      <c r="M251" s="43"/>
      <c r="N251" s="8"/>
      <c r="O251" s="59"/>
      <c r="P251" s="55"/>
      <c r="Q251" s="14"/>
      <c r="R251" s="14"/>
      <c r="S251"/>
      <c r="T251"/>
      <c r="U251" s="3"/>
    </row>
    <row r="252" spans="1:21">
      <c r="A252" s="47">
        <v>145226</v>
      </c>
      <c r="B252" s="48">
        <f t="shared" si="502"/>
        <v>-145.226</v>
      </c>
      <c r="C252" s="48">
        <v>0.97299999999999998</v>
      </c>
      <c r="F252" s="7"/>
      <c r="G252" s="7"/>
      <c r="H252" s="7"/>
      <c r="I252" s="7"/>
      <c r="J252" s="7"/>
      <c r="K252" s="7"/>
      <c r="L252" s="7"/>
      <c r="M252" s="43"/>
      <c r="N252" s="8"/>
      <c r="O252" s="59"/>
      <c r="P252" s="55"/>
      <c r="Q252" s="14"/>
      <c r="R252" s="14"/>
      <c r="S252"/>
      <c r="T252"/>
      <c r="U252" s="3"/>
    </row>
    <row r="253" spans="1:21">
      <c r="A253" s="47">
        <v>145337</v>
      </c>
      <c r="B253" s="48">
        <f t="shared" si="502"/>
        <v>-145.33699999999999</v>
      </c>
      <c r="C253" s="48">
        <v>0.67300000000000004</v>
      </c>
      <c r="F253" s="7"/>
      <c r="G253" s="7"/>
      <c r="H253" s="7"/>
      <c r="I253" s="7"/>
      <c r="J253" s="7"/>
      <c r="K253" s="7"/>
      <c r="L253" s="7"/>
      <c r="M253" s="43"/>
      <c r="N253" s="8"/>
      <c r="O253" s="59"/>
      <c r="P253" s="55"/>
      <c r="Q253" s="14"/>
      <c r="R253" s="14"/>
      <c r="S253"/>
      <c r="T253"/>
      <c r="U253" s="3"/>
    </row>
    <row r="254" spans="1:21">
      <c r="A254" s="47">
        <v>145449</v>
      </c>
      <c r="B254" s="48">
        <f t="shared" si="502"/>
        <v>-145.44900000000001</v>
      </c>
      <c r="C254" s="48">
        <v>0.73799999999999999</v>
      </c>
      <c r="F254" s="7"/>
      <c r="G254" s="7"/>
      <c r="H254" s="7"/>
      <c r="I254" s="7"/>
      <c r="J254" s="7"/>
      <c r="K254" s="7"/>
      <c r="L254" s="7"/>
      <c r="M254" s="43"/>
      <c r="N254" s="8"/>
      <c r="O254" s="59"/>
      <c r="P254" s="55"/>
      <c r="Q254" s="14"/>
      <c r="R254" s="14"/>
      <c r="S254"/>
      <c r="T254"/>
      <c r="U254" s="3"/>
    </row>
    <row r="255" spans="1:21">
      <c r="A255" s="47">
        <v>146242</v>
      </c>
      <c r="B255" s="48">
        <f t="shared" si="502"/>
        <v>-146.24199999999999</v>
      </c>
      <c r="C255" s="48">
        <v>0.52800000000000002</v>
      </c>
      <c r="F255" s="7"/>
      <c r="G255" s="7"/>
      <c r="H255" s="7"/>
      <c r="I255" s="7"/>
      <c r="J255" s="7"/>
      <c r="K255" s="7"/>
      <c r="L255" s="7"/>
      <c r="M255" s="43"/>
      <c r="N255" s="8"/>
      <c r="O255" s="59"/>
      <c r="P255" s="55"/>
      <c r="Q255" s="14"/>
      <c r="R255" s="14"/>
      <c r="S255"/>
      <c r="T255"/>
      <c r="U255" s="3"/>
    </row>
    <row r="256" spans="1:21">
      <c r="A256" s="47">
        <v>147459</v>
      </c>
      <c r="B256" s="48">
        <f t="shared" si="502"/>
        <v>-147.459</v>
      </c>
      <c r="C256" s="48">
        <v>0.42299999999999999</v>
      </c>
      <c r="F256" s="7"/>
      <c r="G256" s="7"/>
      <c r="H256" s="7"/>
      <c r="I256" s="7"/>
      <c r="J256" s="7"/>
      <c r="K256" s="7"/>
      <c r="L256" s="7"/>
      <c r="M256" s="43"/>
      <c r="N256" s="8"/>
      <c r="O256" s="59"/>
      <c r="P256" s="55"/>
      <c r="Q256" s="14"/>
      <c r="R256" s="14"/>
      <c r="S256"/>
      <c r="T256"/>
      <c r="U256" s="3"/>
    </row>
    <row r="257" spans="1:21">
      <c r="A257" s="47">
        <v>148141</v>
      </c>
      <c r="B257" s="48">
        <f t="shared" si="502"/>
        <v>-148.14099999999999</v>
      </c>
      <c r="C257" s="48">
        <v>0.77</v>
      </c>
      <c r="F257" s="7"/>
      <c r="G257" s="7"/>
      <c r="H257" s="7"/>
      <c r="I257" s="7"/>
      <c r="J257" s="7"/>
      <c r="K257" s="7"/>
      <c r="L257" s="7"/>
      <c r="M257" s="43"/>
      <c r="N257" s="8"/>
      <c r="O257" s="59"/>
      <c r="P257" s="55"/>
      <c r="Q257" s="14"/>
      <c r="R257" s="14"/>
      <c r="S257"/>
      <c r="T257"/>
      <c r="U257" s="3"/>
    </row>
    <row r="258" spans="1:21">
      <c r="A258" s="47">
        <v>148471</v>
      </c>
      <c r="B258" s="48">
        <f t="shared" si="502"/>
        <v>-148.471</v>
      </c>
      <c r="C258" s="48">
        <v>0.158</v>
      </c>
      <c r="F258" s="7"/>
      <c r="G258" s="7"/>
      <c r="H258" s="7"/>
      <c r="I258" s="7"/>
      <c r="J258" s="7"/>
      <c r="K258" s="7"/>
      <c r="L258" s="7"/>
      <c r="M258" s="43"/>
      <c r="N258" s="8"/>
      <c r="O258" s="59"/>
      <c r="P258" s="55"/>
      <c r="Q258" s="14"/>
      <c r="R258" s="14"/>
      <c r="S258"/>
      <c r="T258"/>
      <c r="U258" s="3"/>
    </row>
    <row r="259" spans="1:21">
      <c r="A259" s="47">
        <v>149679</v>
      </c>
      <c r="B259" s="48">
        <f t="shared" ref="B259:B322" si="579">-A259/1000</f>
        <v>-149.679</v>
      </c>
      <c r="C259" s="48">
        <v>0.26500000000000001</v>
      </c>
      <c r="F259" s="7"/>
      <c r="G259" s="7"/>
      <c r="H259" s="7"/>
      <c r="I259" s="7"/>
      <c r="J259" s="7"/>
      <c r="K259" s="7"/>
      <c r="L259" s="7"/>
      <c r="M259" s="43"/>
      <c r="N259" s="8"/>
      <c r="O259" s="59"/>
      <c r="P259" s="55"/>
      <c r="Q259" s="14"/>
      <c r="R259" s="14"/>
      <c r="S259"/>
      <c r="T259"/>
      <c r="U259" s="3"/>
    </row>
    <row r="260" spans="1:21">
      <c r="A260" s="47">
        <v>150333</v>
      </c>
      <c r="B260" s="48">
        <f t="shared" si="579"/>
        <v>-150.333</v>
      </c>
      <c r="C260" s="48">
        <v>0.55000000000000004</v>
      </c>
      <c r="F260" s="7"/>
      <c r="G260" s="7"/>
      <c r="H260" s="7"/>
      <c r="I260" s="7"/>
      <c r="J260" s="7"/>
      <c r="K260" s="7"/>
      <c r="L260" s="7"/>
      <c r="M260" s="43"/>
      <c r="N260" s="8"/>
      <c r="O260" s="59"/>
      <c r="P260" s="55"/>
      <c r="Q260" s="14"/>
      <c r="R260" s="14"/>
      <c r="S260"/>
      <c r="T260"/>
      <c r="U260" s="3"/>
    </row>
    <row r="261" spans="1:21">
      <c r="A261" s="47">
        <v>150868</v>
      </c>
      <c r="B261" s="48">
        <f t="shared" si="579"/>
        <v>-150.86799999999999</v>
      </c>
      <c r="C261" s="48">
        <v>0.41799999999999998</v>
      </c>
      <c r="F261" s="7"/>
      <c r="G261" s="7"/>
      <c r="H261" s="7"/>
      <c r="I261" s="7"/>
      <c r="J261" s="7"/>
      <c r="K261" s="7"/>
      <c r="L261" s="7"/>
      <c r="M261" s="43"/>
      <c r="N261" s="8"/>
      <c r="O261" s="59"/>
      <c r="P261" s="55"/>
      <c r="Q261" s="14"/>
      <c r="R261" s="14"/>
      <c r="S261"/>
      <c r="T261"/>
      <c r="U261" s="3"/>
    </row>
    <row r="262" spans="1:21">
      <c r="A262" s="47">
        <v>151502</v>
      </c>
      <c r="B262" s="48">
        <f t="shared" si="579"/>
        <v>-151.50200000000001</v>
      </c>
      <c r="C262" s="48">
        <v>0.32500000000000001</v>
      </c>
      <c r="F262" s="7"/>
      <c r="G262" s="7"/>
      <c r="H262" s="7"/>
      <c r="I262" s="7"/>
      <c r="J262" s="7"/>
      <c r="K262" s="7"/>
      <c r="L262" s="7"/>
      <c r="M262" s="43"/>
      <c r="N262" s="8"/>
      <c r="O262" s="59"/>
      <c r="P262" s="55"/>
      <c r="Q262" s="14"/>
      <c r="R262" s="14"/>
      <c r="S262"/>
      <c r="T262"/>
      <c r="U262" s="3"/>
    </row>
    <row r="263" spans="1:21">
      <c r="A263" s="47">
        <v>151611</v>
      </c>
      <c r="B263" s="48">
        <f t="shared" si="579"/>
        <v>-151.61099999999999</v>
      </c>
      <c r="C263" s="48">
        <v>0.318</v>
      </c>
      <c r="F263" s="7"/>
      <c r="G263" s="7"/>
      <c r="H263" s="7"/>
      <c r="I263" s="7"/>
      <c r="J263" s="7"/>
      <c r="K263" s="7"/>
      <c r="L263" s="7"/>
      <c r="M263" s="43"/>
      <c r="N263" s="8"/>
      <c r="O263" s="59"/>
      <c r="P263" s="55"/>
      <c r="Q263" s="14"/>
      <c r="R263" s="14"/>
      <c r="S263"/>
      <c r="T263"/>
      <c r="U263" s="3"/>
    </row>
    <row r="264" spans="1:21">
      <c r="A264" s="47">
        <v>152513</v>
      </c>
      <c r="B264" s="48">
        <f t="shared" si="579"/>
        <v>-152.51300000000001</v>
      </c>
      <c r="C264" s="48">
        <v>0.313</v>
      </c>
      <c r="F264" s="7"/>
      <c r="G264" s="7"/>
      <c r="H264" s="7"/>
      <c r="I264" s="7"/>
      <c r="J264" s="7"/>
      <c r="K264" s="7"/>
      <c r="L264" s="7"/>
      <c r="M264" s="43"/>
      <c r="N264" s="8"/>
      <c r="O264" s="59"/>
      <c r="P264" s="55"/>
      <c r="Q264" s="14"/>
      <c r="R264" s="14"/>
      <c r="S264"/>
      <c r="T264"/>
      <c r="U264" s="3"/>
    </row>
    <row r="265" spans="1:21">
      <c r="A265" s="47">
        <v>153523</v>
      </c>
      <c r="B265" s="48">
        <f t="shared" si="579"/>
        <v>-153.523</v>
      </c>
      <c r="C265" s="48">
        <v>0.871</v>
      </c>
      <c r="F265" s="7"/>
      <c r="G265" s="7"/>
      <c r="H265" s="7"/>
      <c r="I265" s="7"/>
      <c r="J265" s="7"/>
      <c r="K265" s="7"/>
      <c r="L265" s="7"/>
      <c r="M265" s="43"/>
      <c r="N265" s="8"/>
      <c r="O265" s="59"/>
      <c r="P265" s="55"/>
      <c r="Q265" s="14"/>
      <c r="R265" s="14"/>
      <c r="S265"/>
      <c r="T265"/>
      <c r="U265" s="3"/>
    </row>
    <row r="266" spans="1:21">
      <c r="A266" s="47">
        <v>154094</v>
      </c>
      <c r="B266" s="48">
        <f t="shared" si="579"/>
        <v>-154.09399999999999</v>
      </c>
      <c r="C266" s="48">
        <v>0.30499999999999999</v>
      </c>
      <c r="F266" s="7"/>
      <c r="G266" s="7"/>
      <c r="H266" s="7"/>
      <c r="I266" s="7"/>
      <c r="J266" s="7"/>
      <c r="K266" s="7"/>
      <c r="L266" s="7"/>
      <c r="M266" s="43"/>
      <c r="N266" s="8"/>
      <c r="O266" s="59"/>
      <c r="P266" s="55"/>
      <c r="Q266" s="14"/>
      <c r="R266" s="14"/>
      <c r="S266"/>
      <c r="T266"/>
      <c r="U266" s="3"/>
    </row>
    <row r="267" spans="1:21">
      <c r="A267" s="47">
        <v>155029</v>
      </c>
      <c r="B267" s="48">
        <f t="shared" si="579"/>
        <v>-155.029</v>
      </c>
      <c r="C267" s="48">
        <v>1.177</v>
      </c>
      <c r="F267" s="7"/>
      <c r="G267" s="7"/>
      <c r="H267" s="7"/>
      <c r="I267" s="7"/>
      <c r="J267" s="7"/>
      <c r="K267" s="7"/>
      <c r="L267" s="7"/>
      <c r="M267" s="43"/>
      <c r="N267" s="8"/>
      <c r="O267" s="59"/>
      <c r="P267" s="55"/>
      <c r="Q267" s="14"/>
      <c r="R267" s="14"/>
      <c r="S267"/>
      <c r="T267"/>
      <c r="U267" s="3"/>
    </row>
    <row r="268" spans="1:21">
      <c r="A268" s="47">
        <v>155983</v>
      </c>
      <c r="B268" s="48">
        <f t="shared" si="579"/>
        <v>-155.983</v>
      </c>
      <c r="C268" s="48">
        <v>1.228</v>
      </c>
      <c r="F268" s="7"/>
      <c r="G268" s="7"/>
      <c r="H268" s="7"/>
      <c r="I268" s="7"/>
      <c r="J268" s="7"/>
      <c r="K268" s="7"/>
      <c r="L268" s="7"/>
      <c r="M268" s="43"/>
      <c r="N268" s="8"/>
      <c r="O268" s="59"/>
      <c r="P268" s="55"/>
      <c r="Q268" s="14"/>
      <c r="R268" s="14"/>
      <c r="S268"/>
      <c r="T268"/>
      <c r="U268" s="3"/>
    </row>
    <row r="269" spans="1:21">
      <c r="A269" s="47">
        <v>157080</v>
      </c>
      <c r="B269" s="48">
        <f t="shared" si="579"/>
        <v>-157.08000000000001</v>
      </c>
      <c r="C269" s="48">
        <v>0.67100000000000004</v>
      </c>
      <c r="F269" s="7"/>
      <c r="G269" s="7"/>
      <c r="H269" s="7"/>
      <c r="I269" s="7"/>
      <c r="J269" s="7"/>
      <c r="K269" s="7"/>
      <c r="L269" s="7"/>
      <c r="M269" s="43"/>
      <c r="N269" s="8"/>
      <c r="O269" s="59"/>
      <c r="P269" s="55"/>
      <c r="Q269" s="14"/>
      <c r="R269" s="14"/>
      <c r="S269"/>
      <c r="T269"/>
      <c r="U269" s="3"/>
    </row>
    <row r="270" spans="1:21">
      <c r="A270" s="47">
        <v>157909</v>
      </c>
      <c r="B270" s="48">
        <f t="shared" si="579"/>
        <v>-157.90899999999999</v>
      </c>
      <c r="C270" s="48">
        <v>0.71499999999999997</v>
      </c>
      <c r="F270" s="7"/>
      <c r="G270" s="7"/>
      <c r="H270" s="7"/>
      <c r="I270" s="7"/>
      <c r="J270" s="7"/>
      <c r="K270" s="7"/>
      <c r="L270" s="7"/>
      <c r="M270" s="43"/>
      <c r="N270" s="8"/>
      <c r="O270" s="59"/>
      <c r="P270" s="55"/>
      <c r="Q270" s="14"/>
      <c r="R270" s="14"/>
      <c r="S270"/>
      <c r="T270"/>
      <c r="U270" s="3"/>
    </row>
    <row r="271" spans="1:21">
      <c r="A271" s="47">
        <v>158815</v>
      </c>
      <c r="B271" s="48">
        <f t="shared" si="579"/>
        <v>-158.815</v>
      </c>
      <c r="C271" s="48">
        <v>0.42599999999999999</v>
      </c>
      <c r="F271" s="7"/>
      <c r="G271" s="7"/>
      <c r="H271" s="7"/>
      <c r="I271" s="7"/>
      <c r="J271" s="7"/>
      <c r="K271" s="7"/>
      <c r="L271" s="7"/>
      <c r="M271" s="43"/>
      <c r="N271" s="8"/>
      <c r="O271" s="59"/>
      <c r="P271" s="55"/>
      <c r="Q271" s="14"/>
      <c r="R271" s="14"/>
      <c r="S271"/>
      <c r="T271"/>
      <c r="U271" s="3"/>
    </row>
    <row r="272" spans="1:21">
      <c r="A272" s="47">
        <v>159651</v>
      </c>
      <c r="B272" s="48">
        <f t="shared" si="579"/>
        <v>-159.65100000000001</v>
      </c>
      <c r="C272" s="48">
        <v>0.13</v>
      </c>
      <c r="F272" s="7"/>
      <c r="G272" s="7"/>
      <c r="H272" s="7"/>
      <c r="I272" s="7"/>
      <c r="J272" s="7"/>
      <c r="K272" s="7"/>
      <c r="L272" s="7"/>
      <c r="M272" s="43"/>
      <c r="N272" s="8"/>
      <c r="O272" s="59"/>
      <c r="P272" s="55"/>
      <c r="Q272" s="14"/>
      <c r="R272" s="14"/>
      <c r="S272"/>
      <c r="T272"/>
      <c r="U272" s="3"/>
    </row>
    <row r="273" spans="1:21">
      <c r="A273" s="47">
        <v>160626</v>
      </c>
      <c r="B273" s="48">
        <f t="shared" si="579"/>
        <v>-160.626</v>
      </c>
      <c r="C273" s="48">
        <v>0.23699999999999999</v>
      </c>
      <c r="F273" s="7"/>
      <c r="G273" s="7"/>
      <c r="H273" s="7"/>
      <c r="I273" s="7"/>
      <c r="J273" s="7"/>
      <c r="K273" s="7"/>
      <c r="L273" s="7"/>
      <c r="M273" s="43"/>
      <c r="N273" s="8"/>
      <c r="O273" s="59"/>
      <c r="P273" s="55"/>
      <c r="Q273" s="14"/>
      <c r="R273" s="14"/>
      <c r="S273"/>
      <c r="T273"/>
      <c r="U273" s="3"/>
    </row>
    <row r="274" spans="1:21">
      <c r="A274" s="47">
        <v>161545</v>
      </c>
      <c r="B274" s="48">
        <f t="shared" si="579"/>
        <v>-161.54499999999999</v>
      </c>
      <c r="C274" s="48">
        <v>0.72799999999999998</v>
      </c>
      <c r="F274" s="7"/>
      <c r="G274" s="7"/>
      <c r="H274" s="7"/>
      <c r="I274" s="7"/>
      <c r="J274" s="7"/>
      <c r="K274" s="7"/>
      <c r="L274" s="7"/>
      <c r="M274" s="43"/>
      <c r="N274" s="8"/>
      <c r="O274" s="59"/>
      <c r="P274" s="55"/>
      <c r="Q274" s="14"/>
      <c r="R274" s="14"/>
      <c r="S274"/>
      <c r="T274"/>
      <c r="U274" s="3"/>
    </row>
    <row r="275" spans="1:21">
      <c r="A275" s="47">
        <v>162440</v>
      </c>
      <c r="B275" s="48">
        <f t="shared" si="579"/>
        <v>-162.44</v>
      </c>
      <c r="C275" s="48">
        <v>0.23799999999999999</v>
      </c>
      <c r="F275" s="7"/>
      <c r="G275" s="7"/>
      <c r="H275" s="7"/>
      <c r="I275" s="7"/>
      <c r="J275" s="7"/>
      <c r="K275" s="7"/>
      <c r="L275" s="7"/>
      <c r="M275" s="43"/>
      <c r="N275" s="8"/>
      <c r="O275" s="59"/>
      <c r="P275" s="55"/>
      <c r="Q275" s="14"/>
      <c r="R275" s="14"/>
      <c r="S275"/>
      <c r="T275"/>
      <c r="U275" s="3"/>
    </row>
    <row r="276" spans="1:21">
      <c r="A276" s="47">
        <v>163318</v>
      </c>
      <c r="B276" s="48">
        <f t="shared" si="579"/>
        <v>-163.31800000000001</v>
      </c>
      <c r="C276" s="48">
        <v>0.22</v>
      </c>
      <c r="F276" s="7"/>
      <c r="G276" s="7"/>
      <c r="H276" s="7"/>
      <c r="I276" s="7"/>
      <c r="J276" s="7"/>
      <c r="K276" s="7"/>
      <c r="L276" s="7"/>
      <c r="M276" s="43"/>
      <c r="N276" s="8"/>
      <c r="O276" s="59"/>
      <c r="P276" s="55"/>
      <c r="Q276" s="14"/>
      <c r="R276" s="14"/>
      <c r="S276"/>
      <c r="T276"/>
      <c r="U276" s="3"/>
    </row>
    <row r="277" spans="1:21">
      <c r="A277" s="47">
        <v>164136</v>
      </c>
      <c r="B277" s="48">
        <f t="shared" si="579"/>
        <v>-164.136</v>
      </c>
      <c r="C277" s="48">
        <v>0.36</v>
      </c>
      <c r="F277" s="7"/>
      <c r="G277" s="7"/>
      <c r="H277" s="7"/>
      <c r="I277" s="7"/>
      <c r="J277" s="7"/>
      <c r="K277" s="7"/>
      <c r="L277" s="7"/>
      <c r="M277" s="43"/>
      <c r="N277" s="8"/>
      <c r="O277" s="59"/>
      <c r="P277" s="55"/>
      <c r="Q277" s="14"/>
      <c r="R277" s="14"/>
      <c r="S277"/>
      <c r="T277"/>
      <c r="U277" s="3"/>
    </row>
    <row r="278" spans="1:21">
      <c r="A278" s="47">
        <v>165148</v>
      </c>
      <c r="B278" s="48">
        <f t="shared" si="579"/>
        <v>-165.148</v>
      </c>
      <c r="C278" s="48">
        <v>0.61799999999999999</v>
      </c>
      <c r="F278" s="7"/>
      <c r="G278" s="7"/>
      <c r="H278" s="7"/>
      <c r="I278" s="7"/>
      <c r="J278" s="7"/>
      <c r="K278" s="7"/>
      <c r="L278" s="7"/>
      <c r="M278" s="43"/>
      <c r="N278" s="8"/>
      <c r="O278" s="59"/>
      <c r="P278" s="55"/>
      <c r="Q278" s="14"/>
      <c r="R278" s="14"/>
      <c r="S278"/>
      <c r="T278"/>
      <c r="U278" s="3"/>
    </row>
    <row r="279" spans="1:21">
      <c r="A279" s="47">
        <v>165522</v>
      </c>
      <c r="B279" s="48">
        <f t="shared" si="579"/>
        <v>-165.52199999999999</v>
      </c>
      <c r="C279" s="48">
        <v>9.1999999999999998E-2</v>
      </c>
      <c r="F279" s="7"/>
      <c r="G279" s="7"/>
      <c r="H279" s="7"/>
      <c r="I279" s="7"/>
      <c r="J279" s="7"/>
      <c r="K279" s="7"/>
      <c r="L279" s="7"/>
      <c r="M279" s="43"/>
      <c r="N279" s="8"/>
      <c r="O279" s="59"/>
      <c r="P279" s="55"/>
      <c r="Q279" s="14"/>
      <c r="R279" s="14"/>
      <c r="S279"/>
      <c r="T279"/>
      <c r="U279" s="3"/>
    </row>
    <row r="280" spans="1:21">
      <c r="A280" s="47">
        <v>166284</v>
      </c>
      <c r="B280" s="48">
        <f t="shared" si="579"/>
        <v>-166.28399999999999</v>
      </c>
      <c r="C280" s="48">
        <v>0.27100000000000002</v>
      </c>
      <c r="F280" s="7"/>
      <c r="G280" s="7"/>
      <c r="H280" s="7"/>
      <c r="I280" s="7"/>
      <c r="J280" s="7"/>
      <c r="K280" s="7"/>
      <c r="L280" s="7"/>
      <c r="M280" s="43"/>
      <c r="N280" s="8"/>
      <c r="O280" s="59"/>
      <c r="P280" s="55"/>
      <c r="Q280" s="14"/>
      <c r="R280" s="14"/>
      <c r="S280"/>
      <c r="T280"/>
      <c r="U280" s="3"/>
    </row>
    <row r="281" spans="1:21">
      <c r="A281" s="47">
        <v>167414</v>
      </c>
      <c r="B281" s="48">
        <f t="shared" si="579"/>
        <v>-167.41399999999999</v>
      </c>
      <c r="C281" s="48">
        <v>0.115</v>
      </c>
      <c r="F281" s="7"/>
      <c r="G281" s="7"/>
      <c r="H281" s="7"/>
      <c r="I281" s="7"/>
      <c r="J281" s="7"/>
      <c r="K281" s="7"/>
      <c r="L281" s="7"/>
      <c r="M281" s="43"/>
      <c r="N281" s="8"/>
      <c r="O281" s="59"/>
      <c r="P281" s="55"/>
      <c r="Q281" s="14"/>
      <c r="R281" s="14"/>
      <c r="S281"/>
      <c r="T281"/>
      <c r="U281" s="3"/>
    </row>
    <row r="282" spans="1:21">
      <c r="A282" s="47">
        <v>168391</v>
      </c>
      <c r="B282" s="48">
        <f t="shared" si="579"/>
        <v>-168.39099999999999</v>
      </c>
      <c r="C282" s="48">
        <v>0.154</v>
      </c>
      <c r="F282" s="7"/>
      <c r="G282" s="7"/>
      <c r="H282" s="7"/>
      <c r="I282" s="7"/>
      <c r="J282" s="7"/>
      <c r="K282" s="7"/>
      <c r="L282" s="7"/>
      <c r="M282" s="43"/>
      <c r="N282" s="8"/>
      <c r="O282" s="59"/>
      <c r="P282" s="55"/>
      <c r="Q282" s="14"/>
      <c r="R282" s="14"/>
      <c r="S282"/>
      <c r="T282"/>
      <c r="U282" s="3"/>
    </row>
    <row r="283" spans="1:21">
      <c r="A283" s="47">
        <v>169201</v>
      </c>
      <c r="B283" s="48">
        <f t="shared" si="579"/>
        <v>-169.20099999999999</v>
      </c>
      <c r="C283" s="48">
        <v>7.2999999999999995E-2</v>
      </c>
      <c r="F283" s="7"/>
      <c r="G283" s="7"/>
      <c r="H283" s="7"/>
      <c r="I283" s="7"/>
      <c r="J283" s="7"/>
      <c r="K283" s="7"/>
      <c r="L283" s="7"/>
      <c r="M283" s="43"/>
      <c r="N283" s="8"/>
      <c r="O283" s="59"/>
      <c r="P283" s="55"/>
      <c r="Q283" s="14"/>
      <c r="R283" s="14"/>
      <c r="S283"/>
      <c r="T283"/>
      <c r="U283" s="3"/>
    </row>
    <row r="284" spans="1:21">
      <c r="A284" s="47">
        <v>170221</v>
      </c>
      <c r="B284" s="48">
        <f t="shared" si="579"/>
        <v>-170.221</v>
      </c>
      <c r="C284" s="48">
        <v>0.151</v>
      </c>
      <c r="F284" s="7"/>
      <c r="G284" s="7"/>
      <c r="H284" s="7"/>
      <c r="I284" s="7"/>
      <c r="J284" s="7"/>
      <c r="K284" s="7"/>
      <c r="L284" s="7"/>
      <c r="M284" s="43"/>
      <c r="N284" s="8"/>
      <c r="O284" s="59"/>
      <c r="P284" s="55"/>
      <c r="Q284" s="14"/>
      <c r="R284" s="14"/>
      <c r="S284"/>
      <c r="T284"/>
      <c r="U284" s="3"/>
    </row>
    <row r="285" spans="1:21">
      <c r="A285" s="47">
        <v>171040</v>
      </c>
      <c r="B285" s="48">
        <f t="shared" si="579"/>
        <v>-171.04</v>
      </c>
      <c r="C285" s="48">
        <v>0.28399999999999997</v>
      </c>
      <c r="F285" s="7"/>
      <c r="G285" s="7"/>
      <c r="H285" s="7"/>
      <c r="I285" s="7"/>
      <c r="J285" s="7"/>
      <c r="K285" s="7"/>
      <c r="L285" s="7"/>
      <c r="M285" s="43"/>
      <c r="N285" s="8"/>
      <c r="O285" s="59"/>
      <c r="P285" s="55"/>
      <c r="Q285" s="14"/>
      <c r="R285" s="14"/>
      <c r="S285"/>
      <c r="T285"/>
      <c r="U285" s="3"/>
    </row>
    <row r="286" spans="1:21">
      <c r="A286" s="47">
        <v>172004</v>
      </c>
      <c r="B286" s="48">
        <f t="shared" si="579"/>
        <v>-172.00399999999999</v>
      </c>
      <c r="C286" s="48">
        <v>0.307</v>
      </c>
      <c r="F286" s="7"/>
      <c r="G286" s="7"/>
      <c r="H286" s="7"/>
      <c r="I286" s="7"/>
      <c r="J286" s="7"/>
      <c r="K286" s="7"/>
      <c r="L286" s="7"/>
      <c r="M286" s="43"/>
      <c r="N286" s="8"/>
      <c r="O286" s="59"/>
      <c r="P286" s="55"/>
      <c r="Q286" s="14"/>
      <c r="R286" s="14"/>
      <c r="S286"/>
      <c r="T286"/>
      <c r="U286" s="3"/>
    </row>
    <row r="287" spans="1:21">
      <c r="A287" s="47">
        <v>173027</v>
      </c>
      <c r="B287" s="48">
        <f t="shared" si="579"/>
        <v>-173.02699999999999</v>
      </c>
      <c r="C287" s="48">
        <v>2.5000000000000001E-2</v>
      </c>
      <c r="F287" s="7"/>
      <c r="G287" s="7"/>
      <c r="H287" s="7"/>
      <c r="I287" s="7"/>
      <c r="J287" s="7"/>
      <c r="K287" s="7"/>
      <c r="L287" s="7"/>
      <c r="M287" s="43"/>
      <c r="N287" s="8"/>
      <c r="O287" s="59"/>
      <c r="P287" s="55"/>
      <c r="Q287" s="14"/>
      <c r="R287" s="14"/>
      <c r="S287"/>
      <c r="T287"/>
      <c r="U287" s="3"/>
    </row>
    <row r="288" spans="1:21">
      <c r="A288" s="47">
        <v>173988</v>
      </c>
      <c r="B288" s="48">
        <f t="shared" si="579"/>
        <v>-173.988</v>
      </c>
      <c r="C288" s="48">
        <v>0.105</v>
      </c>
      <c r="F288" s="7"/>
      <c r="G288" s="7"/>
      <c r="H288" s="7"/>
      <c r="I288" s="7"/>
      <c r="J288" s="7"/>
      <c r="K288" s="7"/>
      <c r="L288" s="7"/>
      <c r="M288" s="43"/>
      <c r="N288" s="8"/>
      <c r="O288" s="59"/>
      <c r="P288" s="55"/>
      <c r="Q288" s="14"/>
      <c r="R288" s="14"/>
      <c r="S288"/>
      <c r="T288"/>
      <c r="U288" s="3"/>
    </row>
    <row r="289" spans="1:21">
      <c r="A289" s="47">
        <v>174920</v>
      </c>
      <c r="B289" s="48">
        <f t="shared" si="579"/>
        <v>-174.92</v>
      </c>
      <c r="C289" s="48">
        <v>0.14199999999999999</v>
      </c>
      <c r="F289" s="7"/>
      <c r="G289" s="7"/>
      <c r="H289" s="7"/>
      <c r="I289" s="7"/>
      <c r="J289" s="7"/>
      <c r="K289" s="7"/>
      <c r="L289" s="7"/>
      <c r="M289" s="43"/>
      <c r="N289" s="8"/>
      <c r="O289" s="59"/>
      <c r="P289" s="55"/>
      <c r="Q289" s="14"/>
      <c r="R289" s="14"/>
      <c r="S289"/>
      <c r="T289"/>
      <c r="U289" s="3"/>
    </row>
    <row r="290" spans="1:21">
      <c r="A290" s="47">
        <v>175746</v>
      </c>
      <c r="B290" s="48">
        <f t="shared" si="579"/>
        <v>-175.74600000000001</v>
      </c>
      <c r="C290" s="48">
        <v>0.23200000000000001</v>
      </c>
      <c r="F290" s="7"/>
      <c r="G290" s="7"/>
      <c r="H290" s="7"/>
      <c r="I290" s="7"/>
      <c r="J290" s="7"/>
      <c r="K290" s="7"/>
      <c r="L290" s="7"/>
      <c r="M290" s="43"/>
      <c r="N290" s="8"/>
      <c r="O290" s="59"/>
      <c r="P290" s="55"/>
      <c r="Q290" s="14"/>
      <c r="R290" s="14"/>
      <c r="S290"/>
      <c r="T290"/>
      <c r="U290" s="3"/>
    </row>
    <row r="291" spans="1:21">
      <c r="A291" s="47">
        <v>176630</v>
      </c>
      <c r="B291" s="48">
        <f t="shared" si="579"/>
        <v>-176.63</v>
      </c>
      <c r="C291" s="48">
        <v>0.39100000000000001</v>
      </c>
      <c r="F291" s="7"/>
      <c r="G291" s="7"/>
      <c r="H291" s="7"/>
      <c r="I291" s="7"/>
      <c r="J291" s="7"/>
      <c r="K291" s="7"/>
      <c r="L291" s="7"/>
      <c r="M291" s="43"/>
      <c r="N291" s="8"/>
      <c r="O291" s="59"/>
      <c r="P291" s="55"/>
      <c r="Q291" s="14"/>
      <c r="R291" s="14"/>
      <c r="S291"/>
      <c r="T291"/>
      <c r="U291" s="3"/>
    </row>
    <row r="292" spans="1:21">
      <c r="A292" s="47">
        <v>178417</v>
      </c>
      <c r="B292" s="48">
        <f t="shared" si="579"/>
        <v>-178.417</v>
      </c>
      <c r="C292" s="48">
        <v>0.34100000000000003</v>
      </c>
      <c r="F292" s="7"/>
      <c r="G292" s="7"/>
      <c r="H292" s="7"/>
      <c r="I292" s="7"/>
      <c r="J292" s="7"/>
      <c r="K292" s="7"/>
      <c r="L292" s="7"/>
      <c r="M292" s="43"/>
      <c r="N292" s="8"/>
      <c r="O292" s="59"/>
      <c r="P292" s="55"/>
      <c r="Q292" s="14"/>
      <c r="R292" s="14"/>
      <c r="S292"/>
      <c r="T292"/>
      <c r="U292" s="3"/>
    </row>
    <row r="293" spans="1:21">
      <c r="A293" s="47">
        <v>180546</v>
      </c>
      <c r="B293" s="48">
        <f t="shared" si="579"/>
        <v>-180.54599999999999</v>
      </c>
      <c r="C293" s="48">
        <v>0.20200000000000001</v>
      </c>
      <c r="F293" s="7"/>
      <c r="G293" s="7"/>
      <c r="H293" s="7"/>
      <c r="I293" s="7"/>
      <c r="J293" s="7"/>
      <c r="K293" s="7"/>
      <c r="L293" s="7"/>
      <c r="M293" s="43"/>
      <c r="N293" s="8"/>
      <c r="O293" s="59"/>
      <c r="P293" s="55"/>
      <c r="Q293" s="14"/>
      <c r="R293" s="14"/>
      <c r="S293"/>
      <c r="T293"/>
      <c r="U293" s="3"/>
    </row>
    <row r="294" spans="1:21">
      <c r="A294" s="47">
        <v>180546</v>
      </c>
      <c r="B294" s="48">
        <f t="shared" si="579"/>
        <v>-180.54599999999999</v>
      </c>
      <c r="C294" s="48">
        <v>6.7000000000000004E-2</v>
      </c>
      <c r="F294" s="7"/>
      <c r="G294" s="7"/>
      <c r="H294" s="7"/>
      <c r="I294" s="7"/>
      <c r="J294" s="7"/>
      <c r="K294" s="7"/>
      <c r="L294" s="7"/>
      <c r="M294" s="43"/>
      <c r="N294" s="8"/>
      <c r="O294" s="59"/>
      <c r="P294" s="55"/>
      <c r="Q294" s="14"/>
      <c r="R294" s="14"/>
      <c r="S294"/>
      <c r="T294"/>
      <c r="U294" s="3"/>
    </row>
    <row r="295" spans="1:21">
      <c r="A295" s="47">
        <v>181502</v>
      </c>
      <c r="B295" s="48">
        <f t="shared" si="579"/>
        <v>-181.50200000000001</v>
      </c>
      <c r="C295" s="48">
        <v>0.13800000000000001</v>
      </c>
      <c r="F295" s="7"/>
      <c r="G295" s="7"/>
      <c r="H295" s="7"/>
      <c r="I295" s="7"/>
      <c r="J295" s="7"/>
      <c r="K295" s="7"/>
      <c r="L295" s="7"/>
      <c r="M295" s="43"/>
      <c r="N295" s="8"/>
      <c r="O295" s="59"/>
      <c r="P295" s="55"/>
      <c r="Q295" s="14"/>
      <c r="R295" s="14"/>
      <c r="S295"/>
      <c r="T295"/>
      <c r="U295" s="3"/>
    </row>
    <row r="296" spans="1:21">
      <c r="A296" s="47">
        <v>182694</v>
      </c>
      <c r="B296" s="48">
        <f t="shared" si="579"/>
        <v>-182.69399999999999</v>
      </c>
      <c r="C296" s="48">
        <v>0.23599999999999999</v>
      </c>
      <c r="F296" s="7"/>
      <c r="G296" s="7"/>
      <c r="H296" s="7"/>
      <c r="I296" s="7"/>
      <c r="J296" s="7"/>
      <c r="K296" s="7"/>
      <c r="L296" s="7"/>
      <c r="M296" s="43"/>
      <c r="N296" s="8"/>
      <c r="O296" s="59"/>
      <c r="P296" s="55"/>
      <c r="Q296" s="14"/>
      <c r="R296" s="14"/>
      <c r="S296"/>
      <c r="T296"/>
      <c r="U296" s="3"/>
    </row>
    <row r="297" spans="1:21">
      <c r="A297" s="47">
        <v>183525</v>
      </c>
      <c r="B297" s="48">
        <f t="shared" si="579"/>
        <v>-183.52500000000001</v>
      </c>
      <c r="C297" s="48">
        <v>0.56100000000000005</v>
      </c>
      <c r="F297" s="7"/>
      <c r="G297" s="7"/>
      <c r="H297" s="7"/>
      <c r="I297" s="7"/>
      <c r="J297" s="7"/>
      <c r="K297" s="7"/>
      <c r="L297" s="7"/>
      <c r="M297" s="43"/>
      <c r="N297" s="8"/>
      <c r="O297" s="59"/>
      <c r="P297" s="55"/>
      <c r="Q297" s="14"/>
      <c r="R297" s="14"/>
      <c r="S297"/>
      <c r="T297"/>
      <c r="U297" s="3"/>
    </row>
    <row r="298" spans="1:21">
      <c r="A298" s="47">
        <v>184641</v>
      </c>
      <c r="B298" s="48">
        <f t="shared" si="579"/>
        <v>-184.64099999999999</v>
      </c>
      <c r="C298" s="48">
        <v>0.71499999999999997</v>
      </c>
      <c r="F298" s="7"/>
      <c r="G298" s="7"/>
      <c r="H298" s="7"/>
      <c r="I298" s="7"/>
      <c r="J298" s="7"/>
      <c r="K298" s="7"/>
      <c r="L298" s="7"/>
      <c r="M298" s="43"/>
      <c r="N298" s="8"/>
      <c r="O298" s="59"/>
      <c r="P298" s="55"/>
      <c r="Q298" s="14"/>
      <c r="R298" s="14"/>
      <c r="S298"/>
      <c r="T298"/>
      <c r="U298" s="3"/>
    </row>
    <row r="299" spans="1:21">
      <c r="A299" s="47">
        <v>185788</v>
      </c>
      <c r="B299" s="48">
        <f t="shared" si="579"/>
        <v>-185.78800000000001</v>
      </c>
      <c r="C299" s="48">
        <v>0.76100000000000001</v>
      </c>
      <c r="F299" s="7"/>
      <c r="G299" s="7"/>
      <c r="H299" s="7"/>
      <c r="I299" s="7"/>
      <c r="J299" s="7"/>
      <c r="K299" s="7"/>
      <c r="L299" s="7"/>
      <c r="M299" s="43"/>
      <c r="N299" s="8"/>
      <c r="O299" s="59"/>
      <c r="P299" s="55"/>
      <c r="Q299" s="14"/>
      <c r="R299" s="14"/>
      <c r="S299"/>
      <c r="T299"/>
      <c r="U299" s="3"/>
    </row>
    <row r="300" spans="1:21">
      <c r="A300" s="47">
        <v>187067</v>
      </c>
      <c r="B300" s="48">
        <f t="shared" si="579"/>
        <v>-187.06700000000001</v>
      </c>
      <c r="C300" s="48">
        <v>0.27400000000000002</v>
      </c>
      <c r="F300" s="7"/>
      <c r="G300" s="7"/>
      <c r="H300" s="7"/>
      <c r="I300" s="7"/>
      <c r="J300" s="7"/>
      <c r="K300" s="7"/>
      <c r="L300" s="7"/>
      <c r="M300" s="43"/>
      <c r="N300" s="8"/>
      <c r="O300" s="59"/>
      <c r="P300" s="55"/>
      <c r="Q300" s="14"/>
      <c r="R300" s="14"/>
      <c r="S300"/>
      <c r="T300"/>
      <c r="U300" s="3"/>
    </row>
    <row r="301" spans="1:21">
      <c r="A301" s="47">
        <v>189030</v>
      </c>
      <c r="B301" s="48">
        <f t="shared" si="579"/>
        <v>-189.03</v>
      </c>
      <c r="C301" s="48">
        <v>0.14699999999999999</v>
      </c>
      <c r="F301" s="7"/>
      <c r="G301" s="7"/>
      <c r="H301" s="7"/>
      <c r="I301" s="7"/>
      <c r="J301" s="7"/>
      <c r="K301" s="7"/>
      <c r="L301" s="7"/>
      <c r="M301" s="43"/>
      <c r="N301" s="8"/>
      <c r="O301" s="59"/>
      <c r="P301" s="55"/>
      <c r="Q301" s="14"/>
      <c r="R301" s="14"/>
      <c r="S301"/>
      <c r="T301"/>
      <c r="U301" s="3"/>
    </row>
    <row r="302" spans="1:21">
      <c r="A302" s="47">
        <v>190469</v>
      </c>
      <c r="B302" s="48">
        <f t="shared" si="579"/>
        <v>-190.46899999999999</v>
      </c>
      <c r="C302" s="48">
        <v>0.05</v>
      </c>
      <c r="F302" s="7"/>
      <c r="G302" s="7"/>
      <c r="H302" s="7"/>
      <c r="I302" s="7"/>
      <c r="J302" s="7"/>
      <c r="K302" s="7"/>
      <c r="L302" s="7"/>
      <c r="M302" s="43"/>
      <c r="N302" s="8"/>
      <c r="O302" s="59"/>
      <c r="P302" s="55"/>
      <c r="Q302" s="14"/>
      <c r="R302" s="14"/>
      <c r="S302"/>
      <c r="T302"/>
      <c r="U302" s="3"/>
    </row>
    <row r="303" spans="1:21">
      <c r="A303" s="47">
        <v>190705</v>
      </c>
      <c r="B303" s="48">
        <f t="shared" si="579"/>
        <v>-190.70500000000001</v>
      </c>
      <c r="C303" s="48">
        <v>5.5E-2</v>
      </c>
      <c r="F303" s="7"/>
      <c r="G303" s="7"/>
      <c r="H303" s="7"/>
      <c r="I303" s="7"/>
      <c r="J303" s="7"/>
      <c r="K303" s="7"/>
      <c r="L303" s="7"/>
      <c r="M303" s="43"/>
      <c r="N303" s="8"/>
      <c r="O303" s="59"/>
      <c r="P303" s="55"/>
      <c r="Q303" s="14"/>
      <c r="R303" s="14"/>
      <c r="S303"/>
      <c r="T303"/>
      <c r="U303" s="3"/>
    </row>
    <row r="304" spans="1:21">
      <c r="A304" s="47">
        <v>191156</v>
      </c>
      <c r="B304" s="48">
        <f t="shared" si="579"/>
        <v>-191.15600000000001</v>
      </c>
      <c r="C304" s="48">
        <v>1.6E-2</v>
      </c>
      <c r="F304" s="7"/>
      <c r="G304" s="7"/>
      <c r="H304" s="7"/>
      <c r="I304" s="7"/>
      <c r="J304" s="7"/>
      <c r="K304" s="7"/>
      <c r="L304" s="7"/>
      <c r="M304" s="43"/>
      <c r="N304" s="8"/>
      <c r="O304" s="59"/>
      <c r="P304" s="55"/>
      <c r="Q304" s="14"/>
      <c r="R304" s="14"/>
      <c r="S304"/>
      <c r="T304"/>
      <c r="U304" s="3"/>
    </row>
    <row r="305" spans="1:21">
      <c r="A305" s="47">
        <v>191895</v>
      </c>
      <c r="B305" s="48">
        <f t="shared" si="579"/>
        <v>-191.89500000000001</v>
      </c>
      <c r="C305" s="48">
        <v>0.114</v>
      </c>
      <c r="F305" s="7"/>
      <c r="G305" s="7"/>
      <c r="H305" s="7"/>
      <c r="I305" s="7"/>
      <c r="J305" s="7"/>
      <c r="K305" s="7"/>
      <c r="L305" s="7"/>
      <c r="M305" s="43"/>
      <c r="N305" s="8"/>
      <c r="O305" s="59"/>
      <c r="P305" s="55"/>
      <c r="Q305" s="14"/>
      <c r="R305" s="14"/>
      <c r="S305"/>
      <c r="T305"/>
      <c r="U305" s="3"/>
    </row>
    <row r="306" spans="1:21">
      <c r="A306" s="47">
        <v>192382</v>
      </c>
      <c r="B306" s="48">
        <f t="shared" si="579"/>
        <v>-192.38200000000001</v>
      </c>
      <c r="C306" s="48">
        <v>6.7000000000000004E-2</v>
      </c>
      <c r="F306" s="7"/>
      <c r="G306" s="7"/>
      <c r="H306" s="7"/>
      <c r="I306" s="7"/>
      <c r="J306" s="7"/>
      <c r="K306" s="7"/>
      <c r="L306" s="7"/>
      <c r="M306" s="43"/>
      <c r="N306" s="8"/>
      <c r="O306" s="59"/>
      <c r="P306" s="55"/>
      <c r="Q306" s="14"/>
      <c r="R306" s="14"/>
      <c r="S306"/>
      <c r="T306"/>
      <c r="U306" s="3"/>
    </row>
    <row r="307" spans="1:21">
      <c r="A307" s="47">
        <v>193152</v>
      </c>
      <c r="B307" s="48">
        <f t="shared" si="579"/>
        <v>-193.15199999999999</v>
      </c>
      <c r="C307" s="48">
        <v>0.14199999999999999</v>
      </c>
      <c r="F307" s="7"/>
      <c r="G307" s="7"/>
      <c r="H307" s="7"/>
      <c r="I307" s="7"/>
      <c r="J307" s="7"/>
      <c r="K307" s="7"/>
      <c r="L307" s="7"/>
      <c r="M307" s="43"/>
      <c r="N307" s="8"/>
      <c r="O307" s="59"/>
      <c r="P307" s="55"/>
      <c r="Q307" s="14"/>
      <c r="R307" s="14"/>
      <c r="S307"/>
      <c r="T307"/>
      <c r="U307" s="3"/>
    </row>
    <row r="308" spans="1:21">
      <c r="A308" s="47">
        <v>193816</v>
      </c>
      <c r="B308" s="48">
        <f t="shared" si="579"/>
        <v>-193.816</v>
      </c>
      <c r="C308" s="48">
        <v>0.14099999999999999</v>
      </c>
    </row>
    <row r="309" spans="1:21">
      <c r="A309" s="47">
        <v>194444</v>
      </c>
      <c r="B309" s="48">
        <f t="shared" si="579"/>
        <v>-194.44399999999999</v>
      </c>
      <c r="C309" s="48">
        <v>5.1999999999999998E-2</v>
      </c>
    </row>
    <row r="310" spans="1:21">
      <c r="A310" s="47">
        <v>194926</v>
      </c>
      <c r="B310" s="48">
        <f t="shared" si="579"/>
        <v>-194.92599999999999</v>
      </c>
      <c r="C310" s="48">
        <v>0.104</v>
      </c>
    </row>
    <row r="311" spans="1:21">
      <c r="A311" s="47">
        <v>195676</v>
      </c>
      <c r="B311" s="48">
        <f t="shared" si="579"/>
        <v>-195.67599999999999</v>
      </c>
      <c r="C311" s="48">
        <v>0.113</v>
      </c>
    </row>
    <row r="312" spans="1:21">
      <c r="A312" s="47">
        <v>196202</v>
      </c>
      <c r="B312" s="48">
        <f t="shared" si="579"/>
        <v>-196.202</v>
      </c>
      <c r="C312" s="48">
        <v>0.221</v>
      </c>
    </row>
    <row r="313" spans="1:21">
      <c r="A313" s="47">
        <v>197086</v>
      </c>
      <c r="B313" s="48">
        <f t="shared" si="579"/>
        <v>-197.08600000000001</v>
      </c>
      <c r="C313" s="48">
        <v>6.7000000000000004E-2</v>
      </c>
    </row>
    <row r="314" spans="1:21">
      <c r="A314" s="47">
        <v>197462</v>
      </c>
      <c r="B314" s="48">
        <f t="shared" si="579"/>
        <v>-197.46199999999999</v>
      </c>
      <c r="C314" s="48">
        <v>0.111</v>
      </c>
    </row>
    <row r="315" spans="1:21">
      <c r="A315" s="47">
        <v>198075</v>
      </c>
      <c r="B315" s="48">
        <f t="shared" si="579"/>
        <v>-198.07499999999999</v>
      </c>
      <c r="C315" s="48">
        <v>0.114</v>
      </c>
    </row>
    <row r="316" spans="1:21">
      <c r="A316" s="47">
        <v>198426</v>
      </c>
      <c r="B316" s="48">
        <f t="shared" si="579"/>
        <v>-198.42599999999999</v>
      </c>
      <c r="C316" s="48">
        <v>7.3999999999999996E-2</v>
      </c>
    </row>
    <row r="317" spans="1:21">
      <c r="A317" s="47">
        <v>199452</v>
      </c>
      <c r="B317" s="48">
        <f t="shared" si="579"/>
        <v>-199.452</v>
      </c>
      <c r="C317" s="48">
        <v>4.7E-2</v>
      </c>
    </row>
    <row r="318" spans="1:21">
      <c r="A318" s="47">
        <v>199682</v>
      </c>
      <c r="B318" s="48">
        <f t="shared" si="579"/>
        <v>-199.68199999999999</v>
      </c>
      <c r="C318" s="48">
        <v>5.1999999999999998E-2</v>
      </c>
    </row>
    <row r="319" spans="1:21">
      <c r="A319" s="47">
        <v>199904</v>
      </c>
      <c r="B319" s="48">
        <f t="shared" si="579"/>
        <v>-199.904</v>
      </c>
      <c r="C319" s="48">
        <v>6.3E-2</v>
      </c>
    </row>
    <row r="320" spans="1:21">
      <c r="A320" s="47">
        <v>200124</v>
      </c>
      <c r="B320" s="48">
        <f t="shared" si="579"/>
        <v>-200.124</v>
      </c>
      <c r="C320" s="48">
        <v>4.8000000000000001E-2</v>
      </c>
    </row>
    <row r="321" spans="1:3">
      <c r="A321" s="47">
        <v>200345</v>
      </c>
      <c r="B321" s="48">
        <f t="shared" si="579"/>
        <v>-200.345</v>
      </c>
      <c r="C321" s="48">
        <v>2.1000000000000001E-2</v>
      </c>
    </row>
    <row r="322" spans="1:3">
      <c r="A322" s="47">
        <v>201635</v>
      </c>
      <c r="B322" s="48">
        <f t="shared" si="579"/>
        <v>-201.63499999999999</v>
      </c>
      <c r="C322" s="48">
        <v>0.03</v>
      </c>
    </row>
    <row r="323" spans="1:3">
      <c r="A323" s="47">
        <v>202826</v>
      </c>
      <c r="B323" s="48">
        <f t="shared" ref="B323:B386" si="580">-A323/1000</f>
        <v>-202.82599999999999</v>
      </c>
      <c r="C323" s="48">
        <v>2.9000000000000001E-2</v>
      </c>
    </row>
    <row r="324" spans="1:3">
      <c r="A324" s="47">
        <v>203155</v>
      </c>
      <c r="B324" s="48">
        <f t="shared" si="580"/>
        <v>-203.155</v>
      </c>
      <c r="C324" s="48">
        <v>2.4E-2</v>
      </c>
    </row>
    <row r="325" spans="1:3">
      <c r="A325" s="47">
        <v>203200</v>
      </c>
      <c r="B325" s="48">
        <f t="shared" si="580"/>
        <v>-203.2</v>
      </c>
      <c r="C325" s="48">
        <v>2.4E-2</v>
      </c>
    </row>
    <row r="326" spans="1:3">
      <c r="A326" s="47">
        <v>203527</v>
      </c>
      <c r="B326" s="48">
        <f t="shared" si="580"/>
        <v>-203.52699999999999</v>
      </c>
      <c r="C326" s="48">
        <v>2.3E-2</v>
      </c>
    </row>
    <row r="327" spans="1:3">
      <c r="A327" s="47">
        <v>203592</v>
      </c>
      <c r="B327" s="48">
        <f t="shared" si="580"/>
        <v>-203.59200000000001</v>
      </c>
      <c r="C327" s="48">
        <v>2.1000000000000001E-2</v>
      </c>
    </row>
    <row r="328" spans="1:3">
      <c r="A328" s="47">
        <v>203980</v>
      </c>
      <c r="B328" s="48">
        <f t="shared" si="580"/>
        <v>-203.98</v>
      </c>
      <c r="C328" s="48">
        <v>0.02</v>
      </c>
    </row>
    <row r="329" spans="1:3">
      <c r="A329" s="47">
        <v>204278</v>
      </c>
      <c r="B329" s="48">
        <f t="shared" si="580"/>
        <v>-204.27799999999999</v>
      </c>
      <c r="C329" s="48">
        <v>2.9000000000000001E-2</v>
      </c>
    </row>
    <row r="330" spans="1:3">
      <c r="A330" s="47">
        <v>204325</v>
      </c>
      <c r="B330" s="48">
        <f t="shared" si="580"/>
        <v>-204.32499999999999</v>
      </c>
      <c r="C330" s="48">
        <v>2.8000000000000001E-2</v>
      </c>
    </row>
    <row r="331" spans="1:3">
      <c r="A331" s="47">
        <v>204973</v>
      </c>
      <c r="B331" s="48">
        <f t="shared" si="580"/>
        <v>-204.97300000000001</v>
      </c>
      <c r="C331" s="48">
        <v>2.1999999999999999E-2</v>
      </c>
    </row>
    <row r="332" spans="1:3">
      <c r="A332" s="47">
        <v>205386</v>
      </c>
      <c r="B332" s="48">
        <f t="shared" si="580"/>
        <v>-205.386</v>
      </c>
      <c r="C332" s="48">
        <v>3.2000000000000001E-2</v>
      </c>
    </row>
    <row r="333" spans="1:3">
      <c r="A333" s="47">
        <v>205458</v>
      </c>
      <c r="B333" s="48">
        <f t="shared" si="580"/>
        <v>-205.458</v>
      </c>
      <c r="C333" s="48">
        <v>2.4E-2</v>
      </c>
    </row>
    <row r="334" spans="1:3">
      <c r="A334" s="47">
        <v>205760</v>
      </c>
      <c r="B334" s="48">
        <f t="shared" si="580"/>
        <v>-205.76</v>
      </c>
      <c r="C334" s="48">
        <v>3.2000000000000001E-2</v>
      </c>
    </row>
    <row r="335" spans="1:3">
      <c r="A335" s="47">
        <v>206232</v>
      </c>
      <c r="B335" s="48">
        <f t="shared" si="580"/>
        <v>-206.232</v>
      </c>
      <c r="C335" s="48">
        <v>2.5000000000000001E-2</v>
      </c>
    </row>
    <row r="336" spans="1:3">
      <c r="A336" s="47">
        <v>206287</v>
      </c>
      <c r="B336" s="48">
        <f t="shared" si="580"/>
        <v>-206.28700000000001</v>
      </c>
      <c r="C336" s="48">
        <v>2.8000000000000001E-2</v>
      </c>
    </row>
    <row r="337" spans="1:3">
      <c r="A337" s="47">
        <v>206681</v>
      </c>
      <c r="B337" s="48">
        <f t="shared" si="580"/>
        <v>-206.68100000000001</v>
      </c>
      <c r="C337" s="48">
        <v>3.1E-2</v>
      </c>
    </row>
    <row r="338" spans="1:3">
      <c r="A338" s="47">
        <v>207072</v>
      </c>
      <c r="B338" s="48">
        <f t="shared" si="580"/>
        <v>-207.072</v>
      </c>
      <c r="C338" s="48">
        <v>4.2000000000000003E-2</v>
      </c>
    </row>
    <row r="339" spans="1:3">
      <c r="A339" s="47">
        <v>207463</v>
      </c>
      <c r="B339" s="48">
        <f t="shared" si="580"/>
        <v>-207.46299999999999</v>
      </c>
      <c r="C339" s="48">
        <v>4.1000000000000002E-2</v>
      </c>
    </row>
    <row r="340" spans="1:3">
      <c r="A340" s="47">
        <v>207857</v>
      </c>
      <c r="B340" s="48">
        <f t="shared" si="580"/>
        <v>-207.857</v>
      </c>
      <c r="C340" s="48">
        <v>2.3E-2</v>
      </c>
    </row>
    <row r="341" spans="1:3">
      <c r="A341" s="47">
        <v>208061</v>
      </c>
      <c r="B341" s="48">
        <f t="shared" si="580"/>
        <v>-208.06100000000001</v>
      </c>
      <c r="C341" s="48">
        <v>2.9000000000000001E-2</v>
      </c>
    </row>
    <row r="342" spans="1:3">
      <c r="A342" s="47">
        <v>208244</v>
      </c>
      <c r="B342" s="48">
        <f t="shared" si="580"/>
        <v>-208.244</v>
      </c>
      <c r="C342" s="48">
        <v>2.3E-2</v>
      </c>
    </row>
    <row r="343" spans="1:3">
      <c r="A343" s="47">
        <v>208623</v>
      </c>
      <c r="B343" s="48">
        <f t="shared" si="580"/>
        <v>-208.62299999999999</v>
      </c>
      <c r="C343" s="48">
        <v>3.1E-2</v>
      </c>
    </row>
    <row r="344" spans="1:3">
      <c r="A344" s="47">
        <v>209364</v>
      </c>
      <c r="B344" s="48">
        <f t="shared" si="580"/>
        <v>-209.364</v>
      </c>
      <c r="C344" s="48">
        <v>2.8000000000000001E-2</v>
      </c>
    </row>
    <row r="345" spans="1:3">
      <c r="A345" s="47">
        <v>209864</v>
      </c>
      <c r="B345" s="48">
        <f t="shared" si="580"/>
        <v>-209.864</v>
      </c>
      <c r="C345" s="48">
        <v>2.1000000000000001E-2</v>
      </c>
    </row>
    <row r="346" spans="1:3">
      <c r="A346" s="47">
        <v>210466</v>
      </c>
      <c r="B346" s="48">
        <f t="shared" si="580"/>
        <v>-210.46600000000001</v>
      </c>
      <c r="C346" s="48">
        <v>2.3E-2</v>
      </c>
    </row>
    <row r="347" spans="1:3">
      <c r="A347" s="47">
        <v>210941</v>
      </c>
      <c r="B347" s="48">
        <f t="shared" si="580"/>
        <v>-210.941</v>
      </c>
      <c r="C347" s="48">
        <v>3.2000000000000001E-2</v>
      </c>
    </row>
    <row r="348" spans="1:3">
      <c r="A348" s="47">
        <v>211057</v>
      </c>
      <c r="B348" s="48">
        <f t="shared" si="580"/>
        <v>-211.05699999999999</v>
      </c>
      <c r="C348" s="48">
        <v>1.4999999999999999E-2</v>
      </c>
    </row>
    <row r="349" spans="1:3">
      <c r="A349" s="47">
        <v>211651</v>
      </c>
      <c r="B349" s="48">
        <f t="shared" si="580"/>
        <v>-211.65100000000001</v>
      </c>
      <c r="C349" s="48">
        <v>2.1999999999999999E-2</v>
      </c>
    </row>
    <row r="350" spans="1:3">
      <c r="A350" s="47">
        <v>211892</v>
      </c>
      <c r="B350" s="48">
        <f t="shared" si="580"/>
        <v>-211.892</v>
      </c>
      <c r="C350" s="48">
        <v>0.04</v>
      </c>
    </row>
    <row r="351" spans="1:3">
      <c r="A351" s="47">
        <v>212237</v>
      </c>
      <c r="B351" s="48">
        <f t="shared" si="580"/>
        <v>-212.23699999999999</v>
      </c>
      <c r="C351" s="48">
        <v>2.9000000000000001E-2</v>
      </c>
    </row>
    <row r="352" spans="1:3">
      <c r="A352" s="47">
        <v>212700</v>
      </c>
      <c r="B352" s="48">
        <f t="shared" si="580"/>
        <v>-212.7</v>
      </c>
      <c r="C352" s="48">
        <v>0.03</v>
      </c>
    </row>
    <row r="353" spans="1:3">
      <c r="A353" s="47">
        <v>212928</v>
      </c>
      <c r="B353" s="48">
        <f t="shared" si="580"/>
        <v>-212.928</v>
      </c>
      <c r="C353" s="48">
        <v>2.1999999999999999E-2</v>
      </c>
    </row>
    <row r="354" spans="1:3">
      <c r="A354" s="47">
        <v>214297</v>
      </c>
      <c r="B354" s="48">
        <f t="shared" si="580"/>
        <v>-214.297</v>
      </c>
      <c r="C354" s="48">
        <v>3.1E-2</v>
      </c>
    </row>
    <row r="355" spans="1:3">
      <c r="A355" s="47">
        <v>214639</v>
      </c>
      <c r="B355" s="48">
        <f t="shared" si="580"/>
        <v>-214.63900000000001</v>
      </c>
      <c r="C355" s="48">
        <v>1.7999999999999999E-2</v>
      </c>
    </row>
    <row r="356" spans="1:3">
      <c r="A356" s="47">
        <v>214978</v>
      </c>
      <c r="B356" s="48">
        <f t="shared" si="580"/>
        <v>-214.97800000000001</v>
      </c>
      <c r="C356" s="48">
        <v>0.06</v>
      </c>
    </row>
    <row r="357" spans="1:3">
      <c r="A357" s="47">
        <v>215432</v>
      </c>
      <c r="B357" s="48">
        <f t="shared" si="580"/>
        <v>-215.43199999999999</v>
      </c>
      <c r="C357" s="48">
        <v>2.1999999999999999E-2</v>
      </c>
    </row>
    <row r="358" spans="1:3">
      <c r="A358" s="47">
        <v>216003</v>
      </c>
      <c r="B358" s="48">
        <f t="shared" si="580"/>
        <v>-216.00299999999999</v>
      </c>
      <c r="C358" s="48">
        <v>3.5999999999999997E-2</v>
      </c>
    </row>
    <row r="359" spans="1:3">
      <c r="A359" s="47">
        <v>216003</v>
      </c>
      <c r="B359" s="48">
        <f t="shared" si="580"/>
        <v>-216.00299999999999</v>
      </c>
      <c r="C359" s="48">
        <v>5.3999999999999999E-2</v>
      </c>
    </row>
    <row r="360" spans="1:3">
      <c r="A360" s="47">
        <v>216369</v>
      </c>
      <c r="B360" s="48">
        <f t="shared" si="580"/>
        <v>-216.369</v>
      </c>
      <c r="C360" s="48">
        <v>2.9000000000000001E-2</v>
      </c>
    </row>
    <row r="361" spans="1:3">
      <c r="A361" s="47">
        <v>216839</v>
      </c>
      <c r="B361" s="48">
        <f t="shared" si="580"/>
        <v>-216.839</v>
      </c>
      <c r="C361" s="48">
        <v>3.2000000000000001E-2</v>
      </c>
    </row>
    <row r="362" spans="1:3">
      <c r="A362" s="47">
        <v>217989</v>
      </c>
      <c r="B362" s="48">
        <f t="shared" si="580"/>
        <v>-217.989</v>
      </c>
      <c r="C362" s="48">
        <v>2.1999999999999999E-2</v>
      </c>
    </row>
    <row r="363" spans="1:3">
      <c r="A363" s="47">
        <v>218602</v>
      </c>
      <c r="B363" s="48">
        <f t="shared" si="580"/>
        <v>-218.602</v>
      </c>
      <c r="C363" s="48">
        <v>3.5000000000000003E-2</v>
      </c>
    </row>
    <row r="364" spans="1:3">
      <c r="A364" s="47">
        <v>219000</v>
      </c>
      <c r="B364" s="48">
        <f t="shared" si="580"/>
        <v>-219</v>
      </c>
      <c r="C364" s="48">
        <v>8.2000000000000003E-2</v>
      </c>
    </row>
    <row r="365" spans="1:3">
      <c r="A365" s="47">
        <v>219393</v>
      </c>
      <c r="B365" s="48">
        <f t="shared" si="580"/>
        <v>-219.393</v>
      </c>
      <c r="C365" s="48">
        <v>4.1000000000000002E-2</v>
      </c>
    </row>
    <row r="366" spans="1:3">
      <c r="A366" s="47">
        <v>219660</v>
      </c>
      <c r="B366" s="48">
        <f t="shared" si="580"/>
        <v>-219.66</v>
      </c>
      <c r="C366" s="48">
        <v>5.2999999999999999E-2</v>
      </c>
    </row>
    <row r="367" spans="1:3">
      <c r="A367" s="47">
        <v>220226</v>
      </c>
      <c r="B367" s="48">
        <f t="shared" si="580"/>
        <v>-220.226</v>
      </c>
      <c r="C367" s="48">
        <v>9.2999999999999999E-2</v>
      </c>
    </row>
    <row r="368" spans="1:3">
      <c r="A368" s="47">
        <v>220967</v>
      </c>
      <c r="B368" s="48">
        <f t="shared" si="580"/>
        <v>-220.96700000000001</v>
      </c>
      <c r="C368" s="48">
        <v>7.6999999999999999E-2</v>
      </c>
    </row>
    <row r="369" spans="1:3">
      <c r="A369" s="47">
        <v>221272</v>
      </c>
      <c r="B369" s="48">
        <f t="shared" si="580"/>
        <v>-221.27199999999999</v>
      </c>
      <c r="C369" s="48">
        <v>6.9000000000000006E-2</v>
      </c>
    </row>
    <row r="370" spans="1:3">
      <c r="A370" s="47">
        <v>222426</v>
      </c>
      <c r="B370" s="48">
        <f t="shared" si="580"/>
        <v>-222.42599999999999</v>
      </c>
      <c r="C370" s="48">
        <v>0.11899999999999999</v>
      </c>
    </row>
    <row r="371" spans="1:3">
      <c r="A371" s="47">
        <v>223135</v>
      </c>
      <c r="B371" s="48">
        <f t="shared" si="580"/>
        <v>-223.13499999999999</v>
      </c>
      <c r="C371" s="48">
        <v>0.13800000000000001</v>
      </c>
    </row>
    <row r="372" spans="1:3">
      <c r="A372" s="47">
        <v>223681</v>
      </c>
      <c r="B372" s="48">
        <f t="shared" si="580"/>
        <v>-223.68100000000001</v>
      </c>
      <c r="C372" s="48">
        <v>0.19400000000000001</v>
      </c>
    </row>
    <row r="373" spans="1:3">
      <c r="A373" s="47">
        <v>224240</v>
      </c>
      <c r="B373" s="48">
        <f t="shared" si="580"/>
        <v>-224.24</v>
      </c>
      <c r="C373" s="48">
        <v>0.158</v>
      </c>
    </row>
    <row r="374" spans="1:3">
      <c r="A374" s="47">
        <v>224959</v>
      </c>
      <c r="B374" s="48">
        <f t="shared" si="580"/>
        <v>-224.959</v>
      </c>
      <c r="C374" s="48">
        <v>2.9000000000000001E-2</v>
      </c>
    </row>
    <row r="375" spans="1:3">
      <c r="A375" s="47">
        <v>225469</v>
      </c>
      <c r="B375" s="48">
        <f t="shared" si="580"/>
        <v>-225.46899999999999</v>
      </c>
      <c r="C375" s="48">
        <v>8.5000000000000006E-2</v>
      </c>
    </row>
    <row r="376" spans="1:3">
      <c r="A376" s="47">
        <v>225971</v>
      </c>
      <c r="B376" s="48">
        <f t="shared" si="580"/>
        <v>-225.971</v>
      </c>
      <c r="C376" s="48">
        <v>6.9000000000000006E-2</v>
      </c>
    </row>
    <row r="377" spans="1:3">
      <c r="A377" s="47">
        <v>226653</v>
      </c>
      <c r="B377" s="48">
        <f t="shared" si="580"/>
        <v>-226.65299999999999</v>
      </c>
      <c r="C377" s="48">
        <v>3.5999999999999997E-2</v>
      </c>
    </row>
    <row r="378" spans="1:3">
      <c r="A378" s="47">
        <v>227958</v>
      </c>
      <c r="B378" s="48">
        <f t="shared" si="580"/>
        <v>-227.958</v>
      </c>
      <c r="C378" s="48">
        <v>7.5999999999999998E-2</v>
      </c>
    </row>
    <row r="379" spans="1:3">
      <c r="A379" s="47">
        <v>228488</v>
      </c>
      <c r="B379" s="48">
        <f t="shared" si="580"/>
        <v>-228.488</v>
      </c>
      <c r="C379" s="48">
        <v>7.0000000000000007E-2</v>
      </c>
    </row>
    <row r="380" spans="1:3">
      <c r="A380" s="47">
        <v>229052</v>
      </c>
      <c r="B380" s="48">
        <f t="shared" si="580"/>
        <v>-229.05199999999999</v>
      </c>
      <c r="C380" s="48">
        <v>4.4999999999999998E-2</v>
      </c>
    </row>
    <row r="381" spans="1:3">
      <c r="A381" s="47">
        <v>229802</v>
      </c>
      <c r="B381" s="48">
        <f t="shared" si="580"/>
        <v>-229.80199999999999</v>
      </c>
      <c r="C381" s="48">
        <v>7.2999999999999995E-2</v>
      </c>
    </row>
    <row r="382" spans="1:3">
      <c r="A382" s="47">
        <v>230161</v>
      </c>
      <c r="B382" s="48">
        <f t="shared" si="580"/>
        <v>-230.161</v>
      </c>
      <c r="C382" s="48">
        <v>3.1E-2</v>
      </c>
    </row>
    <row r="383" spans="1:3">
      <c r="A383" s="47">
        <v>230691</v>
      </c>
      <c r="B383" s="48">
        <f t="shared" si="580"/>
        <v>-230.691</v>
      </c>
      <c r="C383" s="48">
        <v>7.5999999999999998E-2</v>
      </c>
    </row>
    <row r="384" spans="1:3">
      <c r="A384" s="47">
        <v>232206</v>
      </c>
      <c r="B384" s="48">
        <f t="shared" si="580"/>
        <v>-232.20599999999999</v>
      </c>
      <c r="C384" s="48">
        <v>3.5999999999999997E-2</v>
      </c>
    </row>
    <row r="385" spans="1:3">
      <c r="A385" s="47">
        <v>232206</v>
      </c>
      <c r="B385" s="48">
        <f t="shared" si="580"/>
        <v>-232.20599999999999</v>
      </c>
      <c r="C385" s="48">
        <v>4.2999999999999997E-2</v>
      </c>
    </row>
    <row r="386" spans="1:3">
      <c r="A386" s="47">
        <v>232682</v>
      </c>
      <c r="B386" s="48">
        <f t="shared" si="580"/>
        <v>-232.68199999999999</v>
      </c>
      <c r="C386" s="48">
        <v>3.9E-2</v>
      </c>
    </row>
    <row r="387" spans="1:3">
      <c r="A387" s="47">
        <v>232838</v>
      </c>
      <c r="B387" s="48">
        <f t="shared" ref="B387:B450" si="581">-A387/1000</f>
        <v>-232.83799999999999</v>
      </c>
      <c r="C387" s="48">
        <v>7.0000000000000001E-3</v>
      </c>
    </row>
    <row r="388" spans="1:3">
      <c r="A388" s="47">
        <v>233146</v>
      </c>
      <c r="B388" s="48">
        <f t="shared" si="581"/>
        <v>-233.14599999999999</v>
      </c>
      <c r="C388" s="48">
        <v>3.3000000000000002E-2</v>
      </c>
    </row>
    <row r="389" spans="1:3">
      <c r="A389" s="47">
        <v>233146</v>
      </c>
      <c r="B389" s="48">
        <f t="shared" si="581"/>
        <v>-233.14599999999999</v>
      </c>
      <c r="C389" s="48">
        <v>5.5E-2</v>
      </c>
    </row>
    <row r="390" spans="1:3">
      <c r="A390" s="47">
        <v>233453</v>
      </c>
      <c r="B390" s="48">
        <f t="shared" si="581"/>
        <v>-233.453</v>
      </c>
      <c r="C390" s="48">
        <v>5.6000000000000001E-2</v>
      </c>
    </row>
    <row r="391" spans="1:3">
      <c r="A391" s="47">
        <v>234896</v>
      </c>
      <c r="B391" s="48">
        <f t="shared" si="581"/>
        <v>-234.89599999999999</v>
      </c>
      <c r="C391" s="48">
        <v>9.6000000000000002E-2</v>
      </c>
    </row>
    <row r="392" spans="1:3">
      <c r="A392" s="47">
        <v>235329</v>
      </c>
      <c r="B392" s="48">
        <f t="shared" si="581"/>
        <v>-235.32900000000001</v>
      </c>
      <c r="C392" s="48">
        <v>3.7999999999999999E-2</v>
      </c>
    </row>
    <row r="393" spans="1:3">
      <c r="A393" s="47">
        <v>236970</v>
      </c>
      <c r="B393" s="48">
        <f t="shared" si="581"/>
        <v>-236.97</v>
      </c>
      <c r="C393" s="48">
        <v>5.8000000000000003E-2</v>
      </c>
    </row>
    <row r="394" spans="1:3">
      <c r="A394" s="47">
        <v>237338</v>
      </c>
      <c r="B394" s="48">
        <f t="shared" si="581"/>
        <v>-237.33799999999999</v>
      </c>
      <c r="C394" s="48">
        <v>3.3000000000000002E-2</v>
      </c>
    </row>
    <row r="395" spans="1:3">
      <c r="A395" s="47">
        <v>237690</v>
      </c>
      <c r="B395" s="48">
        <f t="shared" si="581"/>
        <v>-237.69</v>
      </c>
      <c r="C395" s="48">
        <v>8.3000000000000004E-2</v>
      </c>
    </row>
    <row r="396" spans="1:3">
      <c r="A396" s="47">
        <v>237912</v>
      </c>
      <c r="B396" s="48">
        <f t="shared" si="581"/>
        <v>-237.91200000000001</v>
      </c>
      <c r="C396" s="48">
        <v>7.9000000000000001E-2</v>
      </c>
    </row>
    <row r="397" spans="1:3">
      <c r="A397" s="47">
        <v>238578</v>
      </c>
      <c r="B397" s="48">
        <f t="shared" si="581"/>
        <v>-238.578</v>
      </c>
      <c r="C397" s="48">
        <v>1.2E-2</v>
      </c>
    </row>
    <row r="398" spans="1:3">
      <c r="A398" s="47">
        <v>238932</v>
      </c>
      <c r="B398" s="48">
        <f t="shared" si="581"/>
        <v>-238.93199999999999</v>
      </c>
      <c r="C398" s="48">
        <v>1.4999999999999999E-2</v>
      </c>
    </row>
    <row r="399" spans="1:3">
      <c r="A399" s="47">
        <v>239298</v>
      </c>
      <c r="B399" s="48">
        <f t="shared" si="581"/>
        <v>-239.298</v>
      </c>
      <c r="C399" s="48">
        <v>1.4E-2</v>
      </c>
    </row>
    <row r="400" spans="1:3">
      <c r="A400" s="47">
        <v>239698</v>
      </c>
      <c r="B400" s="48">
        <f t="shared" si="581"/>
        <v>-239.69800000000001</v>
      </c>
      <c r="C400" s="48">
        <v>1.0999999999999999E-2</v>
      </c>
    </row>
    <row r="401" spans="1:3">
      <c r="A401" s="47">
        <v>240141</v>
      </c>
      <c r="B401" s="48">
        <f t="shared" si="581"/>
        <v>-240.14099999999999</v>
      </c>
      <c r="C401" s="48">
        <v>2.9000000000000001E-2</v>
      </c>
    </row>
    <row r="402" spans="1:3">
      <c r="A402" s="47">
        <v>240614</v>
      </c>
      <c r="B402" s="48">
        <f t="shared" si="581"/>
        <v>-240.614</v>
      </c>
      <c r="C402" s="48">
        <v>1.4E-2</v>
      </c>
    </row>
    <row r="403" spans="1:3">
      <c r="A403" s="47">
        <v>241118</v>
      </c>
      <c r="B403" s="48">
        <f t="shared" si="581"/>
        <v>-241.11799999999999</v>
      </c>
      <c r="C403" s="48">
        <v>0.06</v>
      </c>
    </row>
    <row r="404" spans="1:3">
      <c r="A404" s="47">
        <v>241118</v>
      </c>
      <c r="B404" s="48">
        <f t="shared" si="581"/>
        <v>-241.11799999999999</v>
      </c>
      <c r="C404" s="48">
        <v>6.7000000000000004E-2</v>
      </c>
    </row>
    <row r="405" spans="1:3">
      <c r="A405" s="47">
        <v>241674</v>
      </c>
      <c r="B405" s="48">
        <f t="shared" si="581"/>
        <v>-241.67400000000001</v>
      </c>
      <c r="C405" s="48">
        <v>2.9000000000000001E-2</v>
      </c>
    </row>
    <row r="406" spans="1:3">
      <c r="A406" s="47">
        <v>242267</v>
      </c>
      <c r="B406" s="48">
        <f t="shared" si="581"/>
        <v>-242.267</v>
      </c>
      <c r="C406" s="48">
        <v>8.3000000000000004E-2</v>
      </c>
    </row>
    <row r="407" spans="1:3">
      <c r="A407" s="47">
        <v>242850</v>
      </c>
      <c r="B407" s="48">
        <f t="shared" si="581"/>
        <v>-242.85</v>
      </c>
      <c r="C407" s="48">
        <v>3.9E-2</v>
      </c>
    </row>
    <row r="408" spans="1:3">
      <c r="A408" s="47">
        <v>243406</v>
      </c>
      <c r="B408" s="48">
        <f t="shared" si="581"/>
        <v>-243.40600000000001</v>
      </c>
      <c r="C408" s="48">
        <v>2.3E-2</v>
      </c>
    </row>
    <row r="409" spans="1:3">
      <c r="A409" s="47">
        <v>243999</v>
      </c>
      <c r="B409" s="48">
        <f t="shared" si="581"/>
        <v>-243.999</v>
      </c>
      <c r="C409" s="48">
        <v>0.06</v>
      </c>
    </row>
    <row r="410" spans="1:3">
      <c r="A410" s="47">
        <v>244424</v>
      </c>
      <c r="B410" s="48">
        <f t="shared" si="581"/>
        <v>-244.42400000000001</v>
      </c>
      <c r="C410" s="48">
        <v>0.13100000000000001</v>
      </c>
    </row>
    <row r="411" spans="1:3">
      <c r="A411" s="47">
        <v>244424</v>
      </c>
      <c r="B411" s="48">
        <f t="shared" si="581"/>
        <v>-244.42400000000001</v>
      </c>
      <c r="C411" s="48">
        <v>5.1999999999999998E-2</v>
      </c>
    </row>
    <row r="412" spans="1:3">
      <c r="A412" s="47">
        <v>244639</v>
      </c>
      <c r="B412" s="48">
        <f t="shared" si="581"/>
        <v>-244.63900000000001</v>
      </c>
      <c r="C412" s="48">
        <v>0.156</v>
      </c>
    </row>
    <row r="413" spans="1:3">
      <c r="A413" s="47">
        <v>245283</v>
      </c>
      <c r="B413" s="48">
        <f t="shared" si="581"/>
        <v>-245.28299999999999</v>
      </c>
      <c r="C413" s="48">
        <v>0.104</v>
      </c>
    </row>
    <row r="414" spans="1:3">
      <c r="A414" s="47">
        <v>246574</v>
      </c>
      <c r="B414" s="48">
        <f t="shared" si="581"/>
        <v>-246.57400000000001</v>
      </c>
      <c r="C414" s="48">
        <v>0.378</v>
      </c>
    </row>
    <row r="415" spans="1:3">
      <c r="A415" s="47">
        <v>248545</v>
      </c>
      <c r="B415" s="48">
        <f t="shared" si="581"/>
        <v>-248.54499999999999</v>
      </c>
      <c r="C415" s="48">
        <v>0.191</v>
      </c>
    </row>
    <row r="416" spans="1:3">
      <c r="A416" s="47">
        <v>249219</v>
      </c>
      <c r="B416" s="48">
        <f t="shared" si="581"/>
        <v>-249.21899999999999</v>
      </c>
      <c r="C416" s="48">
        <v>0.11600000000000001</v>
      </c>
    </row>
    <row r="417" spans="1:3">
      <c r="A417" s="47">
        <v>250501</v>
      </c>
      <c r="B417" s="48">
        <f t="shared" si="581"/>
        <v>-250.501</v>
      </c>
      <c r="C417" s="48">
        <v>7.8E-2</v>
      </c>
    </row>
    <row r="418" spans="1:3">
      <c r="A418" s="47">
        <v>251104</v>
      </c>
      <c r="B418" s="48">
        <f t="shared" si="581"/>
        <v>-251.10400000000001</v>
      </c>
      <c r="C418" s="48">
        <v>0.16900000000000001</v>
      </c>
    </row>
    <row r="419" spans="1:3">
      <c r="A419" s="47">
        <v>252422</v>
      </c>
      <c r="B419" s="48">
        <f t="shared" si="581"/>
        <v>-252.422</v>
      </c>
      <c r="C419" s="48">
        <v>0.20799999999999999</v>
      </c>
    </row>
    <row r="420" spans="1:3">
      <c r="A420" s="47">
        <v>253075</v>
      </c>
      <c r="B420" s="48">
        <f t="shared" si="581"/>
        <v>-253.07499999999999</v>
      </c>
      <c r="C420" s="48">
        <v>0.12</v>
      </c>
    </row>
    <row r="421" spans="1:3">
      <c r="A421" s="47">
        <v>253763</v>
      </c>
      <c r="B421" s="48">
        <f t="shared" si="581"/>
        <v>-253.76300000000001</v>
      </c>
      <c r="C421" s="48">
        <v>0.115</v>
      </c>
    </row>
    <row r="422" spans="1:3">
      <c r="A422" s="47">
        <v>255056</v>
      </c>
      <c r="B422" s="48">
        <f t="shared" si="581"/>
        <v>-255.05600000000001</v>
      </c>
      <c r="C422" s="48">
        <v>0.219</v>
      </c>
    </row>
    <row r="423" spans="1:3">
      <c r="A423" s="47">
        <v>255711</v>
      </c>
      <c r="B423" s="48">
        <f t="shared" si="581"/>
        <v>-255.71100000000001</v>
      </c>
      <c r="C423" s="48">
        <v>5.2999999999999999E-2</v>
      </c>
    </row>
    <row r="424" spans="1:3">
      <c r="A424" s="47">
        <v>256387</v>
      </c>
      <c r="B424" s="48">
        <f t="shared" si="581"/>
        <v>-256.387</v>
      </c>
      <c r="C424" s="48">
        <v>0.223</v>
      </c>
    </row>
    <row r="425" spans="1:3">
      <c r="A425" s="47">
        <v>257827</v>
      </c>
      <c r="B425" s="48">
        <f t="shared" si="581"/>
        <v>-257.827</v>
      </c>
      <c r="C425" s="48">
        <v>0.439</v>
      </c>
    </row>
    <row r="426" spans="1:3">
      <c r="A426" s="47">
        <v>259340</v>
      </c>
      <c r="B426" s="48">
        <f t="shared" si="581"/>
        <v>-259.33999999999997</v>
      </c>
      <c r="C426" s="48">
        <v>1.012</v>
      </c>
    </row>
    <row r="427" spans="1:3">
      <c r="A427" s="47">
        <v>260380</v>
      </c>
      <c r="B427" s="48">
        <f t="shared" si="581"/>
        <v>-260.38</v>
      </c>
      <c r="C427" s="48">
        <v>0.64</v>
      </c>
    </row>
    <row r="428" spans="1:3">
      <c r="A428" s="47">
        <v>261179</v>
      </c>
      <c r="B428" s="48">
        <f t="shared" si="581"/>
        <v>-261.17899999999997</v>
      </c>
      <c r="C428" s="48">
        <v>0.94199999999999995</v>
      </c>
    </row>
    <row r="429" spans="1:3">
      <c r="A429" s="47">
        <v>261973</v>
      </c>
      <c r="B429" s="48">
        <f t="shared" si="581"/>
        <v>-261.97300000000001</v>
      </c>
      <c r="C429" s="48">
        <v>0.16700000000000001</v>
      </c>
    </row>
    <row r="430" spans="1:3">
      <c r="A430" s="47">
        <v>263043</v>
      </c>
      <c r="B430" s="48">
        <f t="shared" si="581"/>
        <v>-263.04300000000001</v>
      </c>
      <c r="C430" s="48">
        <v>0.55400000000000005</v>
      </c>
    </row>
    <row r="431" spans="1:3">
      <c r="A431" s="47">
        <v>264383</v>
      </c>
      <c r="B431" s="48">
        <f t="shared" si="581"/>
        <v>-264.38299999999998</v>
      </c>
      <c r="C431" s="48">
        <v>0.79100000000000004</v>
      </c>
    </row>
    <row r="432" spans="1:3">
      <c r="A432" s="47">
        <v>265707</v>
      </c>
      <c r="B432" s="48">
        <f t="shared" si="581"/>
        <v>-265.70699999999999</v>
      </c>
      <c r="C432" s="48">
        <v>0.55800000000000005</v>
      </c>
    </row>
    <row r="433" spans="1:3">
      <c r="A433" s="47">
        <v>268050</v>
      </c>
      <c r="B433" s="48">
        <f t="shared" si="581"/>
        <v>-268.05</v>
      </c>
      <c r="C433" s="48">
        <v>9.2999999999999999E-2</v>
      </c>
    </row>
    <row r="434" spans="1:3">
      <c r="A434" s="47">
        <v>269532</v>
      </c>
      <c r="B434" s="48">
        <f t="shared" si="581"/>
        <v>-269.53199999999998</v>
      </c>
      <c r="C434" s="48">
        <v>0.16800000000000001</v>
      </c>
    </row>
    <row r="435" spans="1:3">
      <c r="A435" s="47">
        <v>270507</v>
      </c>
      <c r="B435" s="48">
        <f t="shared" si="581"/>
        <v>-270.50700000000001</v>
      </c>
      <c r="C435" s="48">
        <v>7.6999999999999999E-2</v>
      </c>
    </row>
    <row r="436" spans="1:3">
      <c r="A436" s="47">
        <v>271920</v>
      </c>
      <c r="B436" s="48">
        <f t="shared" si="581"/>
        <v>-271.92</v>
      </c>
      <c r="C436" s="48">
        <v>1.7000000000000001E-2</v>
      </c>
    </row>
    <row r="437" spans="1:3">
      <c r="A437" s="47">
        <v>273037</v>
      </c>
      <c r="B437" s="48">
        <f t="shared" si="581"/>
        <v>-273.03699999999998</v>
      </c>
      <c r="C437" s="48">
        <v>8.5000000000000006E-2</v>
      </c>
    </row>
    <row r="438" spans="1:3">
      <c r="A438" s="47">
        <v>273918</v>
      </c>
      <c r="B438" s="48">
        <f t="shared" si="581"/>
        <v>-273.91800000000001</v>
      </c>
      <c r="C438" s="48">
        <v>0.123</v>
      </c>
    </row>
    <row r="439" spans="1:3">
      <c r="A439" s="47">
        <v>275216</v>
      </c>
      <c r="B439" s="48">
        <f t="shared" si="581"/>
        <v>-275.21600000000001</v>
      </c>
      <c r="C439" s="48">
        <v>8.5999999999999993E-2</v>
      </c>
    </row>
    <row r="440" spans="1:3">
      <c r="A440" s="47">
        <v>277120</v>
      </c>
      <c r="B440" s="48">
        <f t="shared" si="581"/>
        <v>-277.12</v>
      </c>
      <c r="C440" s="48">
        <v>4.4999999999999998E-2</v>
      </c>
    </row>
    <row r="441" spans="1:3">
      <c r="A441" s="47">
        <v>278456</v>
      </c>
      <c r="B441" s="48">
        <f t="shared" si="581"/>
        <v>-278.45600000000002</v>
      </c>
      <c r="C441" s="48">
        <v>0.08</v>
      </c>
    </row>
    <row r="442" spans="1:3">
      <c r="A442" s="47">
        <v>279632</v>
      </c>
      <c r="B442" s="48">
        <f t="shared" si="581"/>
        <v>-279.63200000000001</v>
      </c>
      <c r="C442" s="48">
        <v>0.14599999999999999</v>
      </c>
    </row>
    <row r="443" spans="1:3">
      <c r="A443" s="47">
        <v>281175</v>
      </c>
      <c r="B443" s="48">
        <f t="shared" si="581"/>
        <v>-281.17500000000001</v>
      </c>
      <c r="C443" s="48">
        <v>0.184</v>
      </c>
    </row>
    <row r="444" spans="1:3">
      <c r="A444" s="47">
        <v>282253</v>
      </c>
      <c r="B444" s="48">
        <f t="shared" si="581"/>
        <v>-282.25299999999999</v>
      </c>
      <c r="C444" s="48">
        <v>0.14000000000000001</v>
      </c>
    </row>
    <row r="445" spans="1:3">
      <c r="A445" s="47">
        <v>284925</v>
      </c>
      <c r="B445" s="48">
        <f t="shared" si="581"/>
        <v>-284.92500000000001</v>
      </c>
      <c r="C445" s="48">
        <v>0.20399999999999999</v>
      </c>
    </row>
    <row r="446" spans="1:3">
      <c r="A446" s="47">
        <v>286639</v>
      </c>
      <c r="B446" s="48">
        <f t="shared" si="581"/>
        <v>-286.63900000000001</v>
      </c>
      <c r="C446" s="48">
        <v>4.1000000000000002E-2</v>
      </c>
    </row>
    <row r="447" spans="1:3">
      <c r="A447" s="47">
        <v>287726</v>
      </c>
      <c r="B447" s="48">
        <f t="shared" si="581"/>
        <v>-287.726</v>
      </c>
      <c r="C447" s="48">
        <v>5.8999999999999997E-2</v>
      </c>
    </row>
    <row r="448" spans="1:3">
      <c r="A448" s="47">
        <v>288530</v>
      </c>
      <c r="B448" s="48">
        <f t="shared" si="581"/>
        <v>-288.52999999999997</v>
      </c>
      <c r="C448" s="48">
        <v>5.8999999999999997E-2</v>
      </c>
    </row>
    <row r="449" spans="1:3">
      <c r="A449" s="47">
        <v>290214</v>
      </c>
      <c r="B449" s="48">
        <f t="shared" si="581"/>
        <v>-290.214</v>
      </c>
      <c r="C449" s="48">
        <v>6.6000000000000003E-2</v>
      </c>
    </row>
    <row r="450" spans="1:3">
      <c r="A450" s="47">
        <v>291830</v>
      </c>
      <c r="B450" s="48">
        <f t="shared" si="581"/>
        <v>-291.83</v>
      </c>
      <c r="C450" s="48">
        <v>5.3999999999999999E-2</v>
      </c>
    </row>
    <row r="451" spans="1:3">
      <c r="A451" s="47">
        <v>293076</v>
      </c>
      <c r="B451" s="48">
        <f t="shared" ref="B451:B514" si="582">-A451/1000</f>
        <v>-293.07600000000002</v>
      </c>
      <c r="C451" s="48">
        <v>4.2000000000000003E-2</v>
      </c>
    </row>
    <row r="452" spans="1:3">
      <c r="A452" s="47">
        <v>293893</v>
      </c>
      <c r="B452" s="48">
        <f t="shared" si="582"/>
        <v>-293.89299999999997</v>
      </c>
      <c r="C452" s="48">
        <v>6.3E-2</v>
      </c>
    </row>
    <row r="453" spans="1:3">
      <c r="A453" s="47">
        <v>295035</v>
      </c>
      <c r="B453" s="48">
        <f t="shared" si="582"/>
        <v>-295.03500000000003</v>
      </c>
      <c r="C453" s="48">
        <v>4.4999999999999998E-2</v>
      </c>
    </row>
    <row r="454" spans="1:3">
      <c r="A454" s="47">
        <v>295862</v>
      </c>
      <c r="B454" s="48">
        <f t="shared" si="582"/>
        <v>-295.86200000000002</v>
      </c>
      <c r="C454" s="48">
        <v>0.09</v>
      </c>
    </row>
    <row r="455" spans="1:3">
      <c r="A455" s="47">
        <v>298327</v>
      </c>
      <c r="B455" s="48">
        <f t="shared" si="582"/>
        <v>-298.327</v>
      </c>
      <c r="C455" s="48">
        <v>0.25700000000000001</v>
      </c>
    </row>
    <row r="456" spans="1:3">
      <c r="A456" s="47">
        <v>299383</v>
      </c>
      <c r="B456" s="48">
        <f t="shared" si="582"/>
        <v>-299.38299999999998</v>
      </c>
      <c r="C456" s="48">
        <v>9.7000000000000003E-2</v>
      </c>
    </row>
    <row r="457" spans="1:3">
      <c r="A457" s="47">
        <v>300397</v>
      </c>
      <c r="B457" s="48">
        <f t="shared" si="582"/>
        <v>-300.39699999999999</v>
      </c>
      <c r="C457" s="48">
        <v>7.8E-2</v>
      </c>
    </row>
    <row r="458" spans="1:3">
      <c r="A458" s="47">
        <v>301156</v>
      </c>
      <c r="B458" s="48">
        <f t="shared" si="582"/>
        <v>-301.15600000000001</v>
      </c>
      <c r="C458" s="48">
        <v>5.2999999999999999E-2</v>
      </c>
    </row>
    <row r="459" spans="1:3">
      <c r="A459" s="47">
        <v>301917</v>
      </c>
      <c r="B459" s="48">
        <f t="shared" si="582"/>
        <v>-301.91699999999997</v>
      </c>
      <c r="C459" s="48">
        <v>3.2000000000000001E-2</v>
      </c>
    </row>
    <row r="460" spans="1:3">
      <c r="A460" s="47">
        <v>302691</v>
      </c>
      <c r="B460" s="48">
        <f t="shared" si="582"/>
        <v>-302.69099999999997</v>
      </c>
      <c r="C460" s="48">
        <v>1.2999999999999999E-2</v>
      </c>
    </row>
    <row r="461" spans="1:3">
      <c r="A461" s="47">
        <v>302937</v>
      </c>
      <c r="B461" s="48">
        <f t="shared" si="582"/>
        <v>-302.93700000000001</v>
      </c>
      <c r="C461" s="48">
        <v>2.9000000000000001E-2</v>
      </c>
    </row>
    <row r="462" spans="1:3">
      <c r="A462" s="47">
        <v>303657</v>
      </c>
      <c r="B462" s="48">
        <f t="shared" si="582"/>
        <v>-303.65699999999998</v>
      </c>
      <c r="C462" s="48">
        <v>2.1999999999999999E-2</v>
      </c>
    </row>
    <row r="463" spans="1:3">
      <c r="A463" s="47">
        <v>305288</v>
      </c>
      <c r="B463" s="48">
        <f t="shared" si="582"/>
        <v>-305.28800000000001</v>
      </c>
      <c r="C463" s="48">
        <v>2.1000000000000001E-2</v>
      </c>
    </row>
    <row r="464" spans="1:3">
      <c r="A464" s="47">
        <v>306200</v>
      </c>
      <c r="B464" s="48">
        <f t="shared" si="582"/>
        <v>-306.2</v>
      </c>
      <c r="C464" s="48">
        <v>0.111</v>
      </c>
    </row>
    <row r="465" spans="1:3">
      <c r="A465" s="47">
        <v>307131</v>
      </c>
      <c r="B465" s="48">
        <f t="shared" si="582"/>
        <v>-307.13099999999997</v>
      </c>
      <c r="C465" s="48">
        <v>0.10199999999999999</v>
      </c>
    </row>
    <row r="466" spans="1:3">
      <c r="A466" s="47">
        <v>308031</v>
      </c>
      <c r="B466" s="48">
        <f t="shared" si="582"/>
        <v>-308.03100000000001</v>
      </c>
      <c r="C466" s="48">
        <v>2.5999999999999999E-2</v>
      </c>
    </row>
    <row r="467" spans="1:3">
      <c r="A467" s="47">
        <v>308907</v>
      </c>
      <c r="B467" s="48">
        <f t="shared" si="582"/>
        <v>-308.90699999999998</v>
      </c>
      <c r="C467" s="48">
        <v>0.02</v>
      </c>
    </row>
    <row r="468" spans="1:3">
      <c r="A468" s="47">
        <v>309483</v>
      </c>
      <c r="B468" s="48">
        <f t="shared" si="582"/>
        <v>-309.483</v>
      </c>
      <c r="C468" s="48">
        <v>8.9999999999999993E-3</v>
      </c>
    </row>
    <row r="469" spans="1:3">
      <c r="A469" s="47">
        <v>310330</v>
      </c>
      <c r="B469" s="48">
        <f t="shared" si="582"/>
        <v>-310.33</v>
      </c>
      <c r="C469" s="48">
        <v>3.5999999999999997E-2</v>
      </c>
    </row>
    <row r="470" spans="1:3">
      <c r="A470" s="47">
        <v>311411</v>
      </c>
      <c r="B470" s="48">
        <f t="shared" si="582"/>
        <v>-311.411</v>
      </c>
      <c r="C470" s="48">
        <v>2.1999999999999999E-2</v>
      </c>
    </row>
    <row r="471" spans="1:3">
      <c r="A471" s="47">
        <v>312208</v>
      </c>
      <c r="B471" s="48">
        <f t="shared" si="582"/>
        <v>-312.20800000000003</v>
      </c>
      <c r="C471" s="48">
        <v>1.9E-2</v>
      </c>
    </row>
    <row r="472" spans="1:3">
      <c r="A472" s="47">
        <v>314543</v>
      </c>
      <c r="B472" s="48">
        <f t="shared" si="582"/>
        <v>-314.54300000000001</v>
      </c>
      <c r="C472" s="48">
        <v>2.1000000000000001E-2</v>
      </c>
    </row>
    <row r="473" spans="1:3">
      <c r="A473" s="47">
        <v>315297</v>
      </c>
      <c r="B473" s="48">
        <f t="shared" si="582"/>
        <v>-315.29700000000003</v>
      </c>
      <c r="C473" s="48">
        <v>4.4999999999999998E-2</v>
      </c>
    </row>
    <row r="474" spans="1:3">
      <c r="A474" s="47">
        <v>316524</v>
      </c>
      <c r="B474" s="48">
        <f t="shared" si="582"/>
        <v>-316.524</v>
      </c>
      <c r="C474" s="48">
        <v>0.02</v>
      </c>
    </row>
    <row r="475" spans="1:3">
      <c r="A475" s="47">
        <v>316765</v>
      </c>
      <c r="B475" s="48">
        <f t="shared" si="582"/>
        <v>-316.76499999999999</v>
      </c>
      <c r="C475" s="48">
        <v>2.7E-2</v>
      </c>
    </row>
    <row r="476" spans="1:3">
      <c r="A476" s="47">
        <v>317255</v>
      </c>
      <c r="B476" s="48">
        <f t="shared" si="582"/>
        <v>-317.255</v>
      </c>
      <c r="C476" s="48">
        <v>4.3999999999999997E-2</v>
      </c>
    </row>
    <row r="477" spans="1:3">
      <c r="A477" s="47">
        <v>317999</v>
      </c>
      <c r="B477" s="48">
        <f t="shared" si="582"/>
        <v>-317.99900000000002</v>
      </c>
      <c r="C477" s="48">
        <v>3.6999999999999998E-2</v>
      </c>
    </row>
    <row r="478" spans="1:3">
      <c r="A478" s="47">
        <v>319708</v>
      </c>
      <c r="B478" s="48">
        <f t="shared" si="582"/>
        <v>-319.70800000000003</v>
      </c>
      <c r="C478" s="48">
        <v>1.9E-2</v>
      </c>
    </row>
    <row r="479" spans="1:3">
      <c r="A479" s="47">
        <v>321875</v>
      </c>
      <c r="B479" s="48">
        <f t="shared" si="582"/>
        <v>-321.875</v>
      </c>
      <c r="C479" s="48">
        <v>3.2000000000000001E-2</v>
      </c>
    </row>
    <row r="480" spans="1:3">
      <c r="A480" s="47">
        <v>322513</v>
      </c>
      <c r="B480" s="48">
        <f t="shared" si="582"/>
        <v>-322.51299999999998</v>
      </c>
      <c r="C480" s="48">
        <v>1.4E-2</v>
      </c>
    </row>
    <row r="481" spans="1:3">
      <c r="A481" s="47">
        <v>324218</v>
      </c>
      <c r="B481" s="48">
        <f t="shared" si="582"/>
        <v>-324.21800000000002</v>
      </c>
      <c r="C481" s="48">
        <v>8.0000000000000002E-3</v>
      </c>
    </row>
    <row r="482" spans="1:3">
      <c r="A482" s="47">
        <v>325629</v>
      </c>
      <c r="B482" s="48">
        <f t="shared" si="582"/>
        <v>-325.62900000000002</v>
      </c>
      <c r="C482" s="48">
        <v>1.2E-2</v>
      </c>
    </row>
    <row r="483" spans="1:3">
      <c r="A483" s="47">
        <v>326761</v>
      </c>
      <c r="B483" s="48">
        <f t="shared" si="582"/>
        <v>-326.76100000000002</v>
      </c>
      <c r="C483" s="48">
        <v>0.01</v>
      </c>
    </row>
    <row r="484" spans="1:3">
      <c r="A484" s="47">
        <v>327730</v>
      </c>
      <c r="B484" s="48">
        <f t="shared" si="582"/>
        <v>-327.73</v>
      </c>
      <c r="C484" s="48">
        <v>4.5999999999999999E-2</v>
      </c>
    </row>
    <row r="485" spans="1:3">
      <c r="A485" s="47">
        <v>329848</v>
      </c>
      <c r="B485" s="48">
        <f t="shared" si="582"/>
        <v>-329.84800000000001</v>
      </c>
      <c r="C485" s="48">
        <v>0.11700000000000001</v>
      </c>
    </row>
    <row r="486" spans="1:3">
      <c r="A486" s="47">
        <v>331050</v>
      </c>
      <c r="B486" s="48">
        <f t="shared" si="582"/>
        <v>-331.05</v>
      </c>
      <c r="C486" s="48">
        <v>0.14199999999999999</v>
      </c>
    </row>
    <row r="487" spans="1:3">
      <c r="A487" s="47">
        <v>334306</v>
      </c>
      <c r="B487" s="48">
        <f t="shared" si="582"/>
        <v>-334.30599999999998</v>
      </c>
      <c r="C487" s="48">
        <v>0.58599999999999997</v>
      </c>
    </row>
    <row r="488" spans="1:3">
      <c r="A488" s="47">
        <v>334805</v>
      </c>
      <c r="B488" s="48">
        <f t="shared" si="582"/>
        <v>-334.80500000000001</v>
      </c>
      <c r="C488" s="48">
        <v>1.0349999999999999</v>
      </c>
    </row>
    <row r="489" spans="1:3">
      <c r="A489" s="47">
        <v>336766</v>
      </c>
      <c r="B489" s="48">
        <f t="shared" si="582"/>
        <v>-336.76600000000002</v>
      </c>
      <c r="C489" s="48">
        <v>0.39500000000000002</v>
      </c>
    </row>
    <row r="490" spans="1:3">
      <c r="A490" s="47">
        <v>338233</v>
      </c>
      <c r="B490" s="48">
        <f t="shared" si="582"/>
        <v>-338.233</v>
      </c>
      <c r="C490" s="48">
        <v>0.36599999999999999</v>
      </c>
    </row>
    <row r="491" spans="1:3">
      <c r="A491" s="47">
        <v>339706</v>
      </c>
      <c r="B491" s="48">
        <f t="shared" si="582"/>
        <v>-339.70600000000002</v>
      </c>
      <c r="C491" s="48">
        <v>0.439</v>
      </c>
    </row>
    <row r="492" spans="1:3">
      <c r="A492" s="47">
        <v>341187</v>
      </c>
      <c r="B492" s="48">
        <f t="shared" si="582"/>
        <v>-341.18700000000001</v>
      </c>
      <c r="C492" s="48">
        <v>0.16400000000000001</v>
      </c>
    </row>
    <row r="493" spans="1:3">
      <c r="A493" s="47">
        <v>342594</v>
      </c>
      <c r="B493" s="48">
        <f t="shared" si="582"/>
        <v>-342.59399999999999</v>
      </c>
      <c r="C493" s="48">
        <v>3.4000000000000002E-2</v>
      </c>
    </row>
    <row r="494" spans="1:3">
      <c r="A494" s="47">
        <v>346523</v>
      </c>
      <c r="B494" s="48">
        <f t="shared" si="582"/>
        <v>-346.52300000000002</v>
      </c>
      <c r="C494" s="48">
        <v>0.27700000000000002</v>
      </c>
    </row>
    <row r="495" spans="1:3">
      <c r="A495" s="47">
        <v>349620</v>
      </c>
      <c r="B495" s="48">
        <f t="shared" si="582"/>
        <v>-349.62</v>
      </c>
      <c r="C495" s="48">
        <v>0.40100000000000002</v>
      </c>
    </row>
    <row r="496" spans="1:3">
      <c r="A496" s="47">
        <v>355187</v>
      </c>
      <c r="B496" s="48">
        <f t="shared" si="582"/>
        <v>-355.18700000000001</v>
      </c>
      <c r="C496" s="48">
        <v>0.38</v>
      </c>
    </row>
    <row r="497" spans="1:3">
      <c r="A497" s="47">
        <v>358466</v>
      </c>
      <c r="B497" s="48">
        <f t="shared" si="582"/>
        <v>-358.46600000000001</v>
      </c>
      <c r="C497" s="48">
        <v>0.24</v>
      </c>
    </row>
    <row r="498" spans="1:3">
      <c r="A498" s="47">
        <v>360071</v>
      </c>
      <c r="B498" s="48">
        <f t="shared" si="582"/>
        <v>-360.07100000000003</v>
      </c>
      <c r="C498" s="48">
        <v>0.155</v>
      </c>
    </row>
    <row r="499" spans="1:3">
      <c r="A499" s="47">
        <v>364333</v>
      </c>
      <c r="B499" s="48">
        <f t="shared" si="582"/>
        <v>-364.33300000000003</v>
      </c>
      <c r="C499" s="48">
        <v>7.5999999999999998E-2</v>
      </c>
    </row>
    <row r="500" spans="1:3">
      <c r="A500" s="47">
        <v>365962</v>
      </c>
      <c r="B500" s="48">
        <f t="shared" si="582"/>
        <v>-365.96199999999999</v>
      </c>
      <c r="C500" s="48">
        <v>0.26800000000000002</v>
      </c>
    </row>
    <row r="501" spans="1:3">
      <c r="A501" s="47">
        <v>367507</v>
      </c>
      <c r="B501" s="48">
        <f t="shared" si="582"/>
        <v>-367.50700000000001</v>
      </c>
      <c r="C501" s="48">
        <v>5.8000000000000003E-2</v>
      </c>
    </row>
    <row r="502" spans="1:3">
      <c r="A502" s="47">
        <v>369034</v>
      </c>
      <c r="B502" s="48">
        <f t="shared" si="582"/>
        <v>-369.03399999999999</v>
      </c>
      <c r="C502" s="48">
        <v>9.0999999999999998E-2</v>
      </c>
    </row>
    <row r="503" spans="1:3">
      <c r="A503" s="47">
        <v>371188</v>
      </c>
      <c r="B503" s="48">
        <f t="shared" si="582"/>
        <v>-371.18799999999999</v>
      </c>
      <c r="C503" s="48">
        <v>0.224</v>
      </c>
    </row>
    <row r="504" spans="1:3">
      <c r="A504" s="47">
        <v>372991</v>
      </c>
      <c r="B504" s="48">
        <f t="shared" si="582"/>
        <v>-372.99099999999999</v>
      </c>
      <c r="C504" s="48">
        <v>0.20799999999999999</v>
      </c>
    </row>
    <row r="505" spans="1:3">
      <c r="A505" s="47">
        <v>374711</v>
      </c>
      <c r="B505" s="48">
        <f t="shared" si="582"/>
        <v>-374.71100000000001</v>
      </c>
      <c r="C505" s="48">
        <v>7.0999999999999994E-2</v>
      </c>
    </row>
    <row r="506" spans="1:3">
      <c r="A506" s="47">
        <v>376381</v>
      </c>
      <c r="B506" s="48">
        <f t="shared" si="582"/>
        <v>-376.38099999999997</v>
      </c>
      <c r="C506" s="48">
        <v>8.5000000000000006E-2</v>
      </c>
    </row>
    <row r="507" spans="1:3">
      <c r="A507" s="47">
        <v>379524</v>
      </c>
      <c r="B507" s="48">
        <f t="shared" si="582"/>
        <v>-379.524</v>
      </c>
      <c r="C507" s="48">
        <v>1.9E-2</v>
      </c>
    </row>
    <row r="508" spans="1:3">
      <c r="A508" s="47">
        <v>381227</v>
      </c>
      <c r="B508" s="48">
        <f t="shared" si="582"/>
        <v>-381.22699999999998</v>
      </c>
      <c r="C508" s="48">
        <v>0.125</v>
      </c>
    </row>
    <row r="509" spans="1:3">
      <c r="A509" s="47">
        <v>382318</v>
      </c>
      <c r="B509" s="48">
        <f t="shared" si="582"/>
        <v>-382.31799999999998</v>
      </c>
      <c r="C509" s="48">
        <v>3.3000000000000002E-2</v>
      </c>
    </row>
    <row r="510" spans="1:3">
      <c r="A510" s="47">
        <v>388065</v>
      </c>
      <c r="B510" s="48">
        <f t="shared" si="582"/>
        <v>-388.065</v>
      </c>
      <c r="C510" s="48">
        <v>0.122</v>
      </c>
    </row>
    <row r="511" spans="1:3">
      <c r="A511" s="47">
        <v>391928</v>
      </c>
      <c r="B511" s="48">
        <f t="shared" si="582"/>
        <v>-391.928</v>
      </c>
      <c r="C511" s="48">
        <v>0.114</v>
      </c>
    </row>
    <row r="512" spans="1:3">
      <c r="A512" s="47">
        <v>393908</v>
      </c>
      <c r="B512" s="48">
        <f t="shared" si="582"/>
        <v>-393.90800000000002</v>
      </c>
      <c r="C512" s="48">
        <v>0.157</v>
      </c>
    </row>
    <row r="513" spans="1:3">
      <c r="A513" s="47">
        <v>395792</v>
      </c>
      <c r="B513" s="48">
        <f t="shared" si="582"/>
        <v>-395.79199999999997</v>
      </c>
      <c r="C513" s="48">
        <v>2.3E-2</v>
      </c>
    </row>
    <row r="514" spans="1:3">
      <c r="A514" s="47">
        <v>397482</v>
      </c>
      <c r="B514" s="48">
        <f t="shared" si="582"/>
        <v>-397.48200000000003</v>
      </c>
      <c r="C514" s="48">
        <v>2.3E-2</v>
      </c>
    </row>
    <row r="515" spans="1:3">
      <c r="A515" s="47">
        <v>399134</v>
      </c>
      <c r="B515" s="48">
        <f t="shared" ref="B515:B523" si="583">-A515/1000</f>
        <v>-399.13400000000001</v>
      </c>
      <c r="C515" s="48">
        <v>1.9E-2</v>
      </c>
    </row>
    <row r="516" spans="1:3">
      <c r="A516" s="47">
        <v>400228</v>
      </c>
      <c r="B516" s="48">
        <f t="shared" si="583"/>
        <v>-400.22800000000001</v>
      </c>
      <c r="C516" s="48">
        <v>2.1000000000000001E-2</v>
      </c>
    </row>
    <row r="517" spans="1:3">
      <c r="A517" s="47">
        <v>403501</v>
      </c>
      <c r="B517" s="48">
        <f t="shared" si="583"/>
        <v>-403.50099999999998</v>
      </c>
      <c r="C517" s="48">
        <v>3.3000000000000002E-2</v>
      </c>
    </row>
    <row r="518" spans="1:3">
      <c r="A518" s="47">
        <v>405617</v>
      </c>
      <c r="B518" s="48">
        <f t="shared" si="583"/>
        <v>-405.61700000000002</v>
      </c>
      <c r="C518" s="48">
        <v>1.6E-2</v>
      </c>
    </row>
    <row r="519" spans="1:3">
      <c r="A519" s="47">
        <v>410200</v>
      </c>
      <c r="B519" s="48">
        <f t="shared" si="583"/>
        <v>-410.2</v>
      </c>
      <c r="C519" s="48">
        <v>1.7999999999999999E-2</v>
      </c>
    </row>
    <row r="520" spans="1:3">
      <c r="A520" s="47">
        <v>410683</v>
      </c>
      <c r="B520" s="48">
        <f t="shared" si="583"/>
        <v>-410.68299999999999</v>
      </c>
      <c r="C520" s="48">
        <v>1.2E-2</v>
      </c>
    </row>
    <row r="521" spans="1:3">
      <c r="A521" s="47">
        <v>417095</v>
      </c>
      <c r="B521" s="48">
        <f t="shared" si="583"/>
        <v>-417.09500000000003</v>
      </c>
      <c r="C521" s="48">
        <v>1.2999999999999999E-2</v>
      </c>
    </row>
    <row r="522" spans="1:3">
      <c r="A522" s="47">
        <v>420527</v>
      </c>
      <c r="B522" s="48">
        <f t="shared" si="583"/>
        <v>-420.52699999999999</v>
      </c>
      <c r="C522" s="48">
        <v>1.4999999999999999E-2</v>
      </c>
    </row>
    <row r="523" spans="1:3">
      <c r="A523" s="47">
        <v>421761</v>
      </c>
      <c r="B523" s="48">
        <f t="shared" si="583"/>
        <v>-421.76100000000002</v>
      </c>
      <c r="C523" s="48">
        <v>1.2E-2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5"/>
  <cols>
    <col min="1" max="1" width="29.140625" customWidth="1"/>
    <col min="2" max="2" width="56" customWidth="1"/>
  </cols>
  <sheetData>
    <row r="2" spans="1:2">
      <c r="A2" s="68"/>
    </row>
    <row r="3" spans="1:2" ht="16.5" thickBot="1">
      <c r="A3" s="84" t="s">
        <v>159</v>
      </c>
    </row>
    <row r="4" spans="1:2" ht="16.5" thickTop="1" thickBot="1">
      <c r="A4" s="70" t="s">
        <v>160</v>
      </c>
      <c r="B4" s="71" t="s">
        <v>161</v>
      </c>
    </row>
    <row r="5" spans="1:2" ht="3" customHeight="1" thickBot="1">
      <c r="A5" s="72"/>
      <c r="B5" s="74"/>
    </row>
    <row r="6" spans="1:2" ht="15.75" thickBot="1">
      <c r="A6" s="75" t="s">
        <v>162</v>
      </c>
      <c r="B6" s="76"/>
    </row>
    <row r="7" spans="1:2" ht="15.75" thickBot="1">
      <c r="A7" s="77" t="s">
        <v>163</v>
      </c>
      <c r="B7" s="78" t="s">
        <v>164</v>
      </c>
    </row>
    <row r="8" spans="1:2" ht="15.75" thickBot="1">
      <c r="A8" s="77" t="s">
        <v>165</v>
      </c>
      <c r="B8" s="79" t="s">
        <v>166</v>
      </c>
    </row>
    <row r="9" spans="1:2" ht="15.75" thickBot="1">
      <c r="A9" s="77" t="s">
        <v>167</v>
      </c>
      <c r="B9" s="78" t="s">
        <v>168</v>
      </c>
    </row>
    <row r="10" spans="1:2" ht="3" customHeight="1" thickBot="1">
      <c r="A10" s="80"/>
      <c r="B10" s="81"/>
    </row>
    <row r="11" spans="1:2" ht="15.75" thickBot="1">
      <c r="A11" s="75" t="s">
        <v>169</v>
      </c>
      <c r="B11" s="79" t="s">
        <v>170</v>
      </c>
    </row>
    <row r="12" spans="1:2" ht="15.75" thickBot="1">
      <c r="A12" s="77" t="s">
        <v>171</v>
      </c>
      <c r="B12" s="78" t="s">
        <v>172</v>
      </c>
    </row>
    <row r="13" spans="1:2" ht="15.75" thickBot="1">
      <c r="A13" s="77" t="s">
        <v>173</v>
      </c>
      <c r="B13" s="78" t="s">
        <v>174</v>
      </c>
    </row>
    <row r="14" spans="1:2" ht="15.75" thickBot="1">
      <c r="A14" s="77" t="s">
        <v>175</v>
      </c>
      <c r="B14" s="78" t="s">
        <v>176</v>
      </c>
    </row>
    <row r="15" spans="1:2" ht="15.75" thickBot="1">
      <c r="A15" s="77" t="s">
        <v>177</v>
      </c>
      <c r="B15" s="78" t="s">
        <v>178</v>
      </c>
    </row>
    <row r="16" spans="1:2" ht="15.75" thickBot="1">
      <c r="A16" s="77" t="s">
        <v>179</v>
      </c>
      <c r="B16" s="78" t="s">
        <v>180</v>
      </c>
    </row>
    <row r="17" spans="1:8" ht="15.75" thickBot="1">
      <c r="A17" s="82" t="s">
        <v>181</v>
      </c>
      <c r="B17" s="83" t="s">
        <v>182</v>
      </c>
    </row>
    <row r="18" spans="1:8" ht="15.75" thickTop="1">
      <c r="A18" s="68"/>
    </row>
    <row r="19" spans="1:8">
      <c r="B19" s="68"/>
    </row>
    <row r="20" spans="1:8" ht="16.5" thickBot="1">
      <c r="B20" s="69" t="s">
        <v>183</v>
      </c>
    </row>
    <row r="21" spans="1:8" ht="16.5" thickTop="1" thickBot="1">
      <c r="B21" s="70" t="s">
        <v>184</v>
      </c>
      <c r="C21" s="85" t="s">
        <v>185</v>
      </c>
      <c r="D21" s="86" t="s">
        <v>186</v>
      </c>
      <c r="E21" s="86" t="s">
        <v>187</v>
      </c>
      <c r="F21" s="86" t="s">
        <v>188</v>
      </c>
      <c r="G21" s="86" t="s">
        <v>189</v>
      </c>
      <c r="H21" s="87" t="s">
        <v>190</v>
      </c>
    </row>
    <row r="22" spans="1:8" ht="3" customHeight="1" thickBot="1">
      <c r="B22" s="72"/>
      <c r="C22" s="88"/>
      <c r="D22" s="89"/>
      <c r="E22" s="89"/>
      <c r="F22" s="89"/>
      <c r="G22" s="89"/>
      <c r="H22" s="73"/>
    </row>
    <row r="23" spans="1:8" ht="15.75" thickBot="1">
      <c r="B23" s="75" t="s">
        <v>191</v>
      </c>
      <c r="C23" s="90" t="s">
        <v>192</v>
      </c>
      <c r="D23" s="91" t="s">
        <v>192</v>
      </c>
      <c r="E23" s="91" t="s">
        <v>193</v>
      </c>
      <c r="F23" s="91" t="s">
        <v>194</v>
      </c>
      <c r="G23" s="91" t="s">
        <v>193</v>
      </c>
      <c r="H23" s="92" t="s">
        <v>194</v>
      </c>
    </row>
    <row r="24" spans="1:8" ht="3" customHeight="1" thickBot="1">
      <c r="B24" s="80"/>
      <c r="C24" s="88"/>
      <c r="D24" s="89"/>
      <c r="E24" s="89"/>
      <c r="F24" s="89"/>
      <c r="G24" s="89"/>
      <c r="H24" s="73"/>
    </row>
    <row r="25" spans="1:8" ht="15.75" thickBot="1">
      <c r="B25" s="77" t="s">
        <v>195</v>
      </c>
      <c r="C25" s="93" t="s">
        <v>196</v>
      </c>
      <c r="D25" s="94" t="s">
        <v>196</v>
      </c>
      <c r="E25" s="95" t="s">
        <v>197</v>
      </c>
      <c r="F25" s="95" t="s">
        <v>192</v>
      </c>
      <c r="G25" s="95" t="s">
        <v>197</v>
      </c>
      <c r="H25" s="96" t="s">
        <v>192</v>
      </c>
    </row>
    <row r="26" spans="1:8" ht="15.75" thickBot="1">
      <c r="B26" s="77" t="s">
        <v>198</v>
      </c>
      <c r="C26" s="93" t="s">
        <v>199</v>
      </c>
      <c r="D26" s="94" t="s">
        <v>199</v>
      </c>
      <c r="E26" s="95" t="s">
        <v>199</v>
      </c>
      <c r="F26" s="95" t="s">
        <v>199</v>
      </c>
      <c r="G26" s="95" t="s">
        <v>199</v>
      </c>
      <c r="H26" s="96" t="s">
        <v>199</v>
      </c>
    </row>
    <row r="27" spans="1:8" ht="15.75" thickBot="1">
      <c r="B27" s="77" t="s">
        <v>200</v>
      </c>
      <c r="C27" s="93" t="s">
        <v>201</v>
      </c>
      <c r="D27" s="94" t="s">
        <v>201</v>
      </c>
      <c r="E27" s="94" t="s">
        <v>201</v>
      </c>
      <c r="F27" s="94" t="s">
        <v>201</v>
      </c>
      <c r="G27" s="94" t="s">
        <v>202</v>
      </c>
      <c r="H27" s="96" t="s">
        <v>201</v>
      </c>
    </row>
    <row r="28" spans="1:8" ht="15.75" thickBot="1">
      <c r="B28" s="77" t="s">
        <v>203</v>
      </c>
      <c r="C28" s="93" t="s">
        <v>204</v>
      </c>
      <c r="D28" s="94" t="s">
        <v>204</v>
      </c>
      <c r="E28" s="94" t="s">
        <v>204</v>
      </c>
      <c r="F28" s="94" t="s">
        <v>204</v>
      </c>
      <c r="G28" s="94" t="s">
        <v>204</v>
      </c>
      <c r="H28" s="96" t="s">
        <v>204</v>
      </c>
    </row>
    <row r="29" spans="1:8" ht="15.75" thickBot="1">
      <c r="B29" s="77" t="s">
        <v>205</v>
      </c>
      <c r="C29" s="93">
        <v>0</v>
      </c>
      <c r="D29" s="94">
        <v>0</v>
      </c>
      <c r="E29" s="95">
        <v>0</v>
      </c>
      <c r="F29" s="95">
        <v>0</v>
      </c>
      <c r="G29" s="95">
        <v>14</v>
      </c>
      <c r="H29" s="96">
        <v>0</v>
      </c>
    </row>
    <row r="30" spans="1:8" ht="15.75" thickBot="1">
      <c r="B30" s="77" t="s">
        <v>206</v>
      </c>
      <c r="C30" s="93" t="s">
        <v>207</v>
      </c>
      <c r="D30" s="94" t="s">
        <v>208</v>
      </c>
      <c r="E30" s="95" t="s">
        <v>209</v>
      </c>
      <c r="F30" s="95" t="s">
        <v>210</v>
      </c>
      <c r="G30" s="95" t="s">
        <v>211</v>
      </c>
      <c r="H30" s="96" t="s">
        <v>212</v>
      </c>
    </row>
    <row r="31" spans="1:8" ht="15.75" thickBot="1">
      <c r="B31" s="77" t="s">
        <v>213</v>
      </c>
      <c r="C31" s="93" t="s">
        <v>208</v>
      </c>
      <c r="D31" s="94" t="s">
        <v>214</v>
      </c>
      <c r="E31" s="95" t="s">
        <v>215</v>
      </c>
      <c r="F31" s="95" t="s">
        <v>216</v>
      </c>
      <c r="G31" s="95" t="s">
        <v>215</v>
      </c>
      <c r="H31" s="96" t="s">
        <v>216</v>
      </c>
    </row>
    <row r="32" spans="1:8" ht="3" customHeight="1" thickBot="1">
      <c r="B32" s="80"/>
      <c r="C32" s="88"/>
      <c r="D32" s="97"/>
      <c r="E32" s="97"/>
      <c r="F32" s="97"/>
      <c r="G32" s="97"/>
      <c r="H32" s="73"/>
    </row>
    <row r="33" spans="2:8" ht="15.75" thickBot="1">
      <c r="B33" s="75" t="s">
        <v>217</v>
      </c>
      <c r="C33" s="90" t="s">
        <v>192</v>
      </c>
      <c r="D33" s="91" t="s">
        <v>192</v>
      </c>
      <c r="E33" s="91" t="s">
        <v>193</v>
      </c>
      <c r="F33" s="91" t="s">
        <v>194</v>
      </c>
      <c r="G33" s="91" t="s">
        <v>193</v>
      </c>
      <c r="H33" s="92" t="s">
        <v>194</v>
      </c>
    </row>
    <row r="34" spans="2:8" ht="3" customHeight="1" thickBot="1">
      <c r="B34" s="80"/>
      <c r="C34" s="88"/>
      <c r="D34" s="89"/>
      <c r="E34" s="89"/>
      <c r="F34" s="89"/>
      <c r="G34" s="89"/>
      <c r="H34" s="73"/>
    </row>
    <row r="35" spans="2:8" ht="15.75" thickBot="1">
      <c r="B35" s="77" t="s">
        <v>218</v>
      </c>
      <c r="C35" s="93">
        <v>176</v>
      </c>
      <c r="D35" s="95">
        <v>170</v>
      </c>
      <c r="E35" s="95">
        <v>111</v>
      </c>
      <c r="F35" s="95">
        <v>32</v>
      </c>
      <c r="G35" s="95">
        <v>208</v>
      </c>
      <c r="H35" s="96">
        <v>83</v>
      </c>
    </row>
    <row r="36" spans="2:8" ht="15.75" thickBot="1">
      <c r="B36" s="77" t="s">
        <v>219</v>
      </c>
      <c r="C36" s="93">
        <v>19</v>
      </c>
      <c r="D36" s="95">
        <v>19</v>
      </c>
      <c r="E36" s="95">
        <v>12</v>
      </c>
      <c r="F36" s="95">
        <v>3.5</v>
      </c>
      <c r="G36" s="95">
        <v>23</v>
      </c>
      <c r="H36" s="96">
        <v>9</v>
      </c>
    </row>
    <row r="37" spans="2:8" ht="3" customHeight="1" thickBot="1">
      <c r="B37" s="80"/>
      <c r="C37" s="88"/>
      <c r="D37" s="97"/>
      <c r="E37" s="97"/>
      <c r="F37" s="97"/>
      <c r="G37" s="97"/>
      <c r="H37" s="73"/>
    </row>
    <row r="38" spans="2:8" ht="15.75" thickBot="1">
      <c r="B38" s="77" t="s">
        <v>220</v>
      </c>
      <c r="C38" s="93">
        <v>-0.28999999999999998</v>
      </c>
      <c r="D38" s="95">
        <v>-0.45800000000000002</v>
      </c>
      <c r="E38" s="95">
        <v>-0.77300000000000002</v>
      </c>
      <c r="F38" s="95">
        <v>-0.73299999999999998</v>
      </c>
      <c r="G38" s="95">
        <v>-0.77</v>
      </c>
      <c r="H38" s="96">
        <v>-0.89300000000000002</v>
      </c>
    </row>
    <row r="39" spans="2:8" ht="15.75" thickBot="1">
      <c r="B39" s="77" t="s">
        <v>221</v>
      </c>
      <c r="C39" s="93">
        <v>-9.7000000000000003E-2</v>
      </c>
      <c r="D39" s="95">
        <v>-9.8000000000000004E-2</v>
      </c>
      <c r="E39" s="95">
        <v>-0.245</v>
      </c>
      <c r="F39" s="95">
        <v>-0.41699999999999998</v>
      </c>
      <c r="G39" s="95">
        <v>-0.29599999999999999</v>
      </c>
      <c r="H39" s="96">
        <v>-0.47599999999999998</v>
      </c>
    </row>
    <row r="40" spans="2:8" ht="15.75" thickBot="1">
      <c r="B40" s="77" t="s">
        <v>222</v>
      </c>
      <c r="C40" s="93">
        <v>-1.7999999999999999E-2</v>
      </c>
      <c r="D40" s="95">
        <v>-3.0000000000000001E-3</v>
      </c>
      <c r="E40" s="95">
        <v>-3.7999999999999999E-2</v>
      </c>
      <c r="F40" s="95">
        <v>-0.13600000000000001</v>
      </c>
      <c r="G40" s="95">
        <v>-7.6999999999999999E-2</v>
      </c>
      <c r="H40" s="96">
        <v>-0.25800000000000001</v>
      </c>
    </row>
    <row r="41" spans="2:8" ht="15.75" thickBot="1">
      <c r="B41" s="77" t="s">
        <v>223</v>
      </c>
      <c r="C41" s="93">
        <v>5.5E-2</v>
      </c>
      <c r="D41" s="95">
        <v>7.0999999999999994E-2</v>
      </c>
      <c r="E41" s="95">
        <v>0.151</v>
      </c>
      <c r="F41" s="95">
        <v>0.22700000000000001</v>
      </c>
      <c r="G41" s="95">
        <v>0.17100000000000001</v>
      </c>
      <c r="H41" s="96">
        <v>0.3</v>
      </c>
    </row>
    <row r="42" spans="2:8" ht="15.75" thickBot="1">
      <c r="B42" s="77" t="s">
        <v>224</v>
      </c>
      <c r="C42" s="93">
        <v>0.35199999999999998</v>
      </c>
      <c r="D42" s="95">
        <v>0.20300000000000001</v>
      </c>
      <c r="E42" s="95">
        <v>0.78</v>
      </c>
      <c r="F42" s="95">
        <v>1.5469999999999999</v>
      </c>
      <c r="G42" s="95">
        <v>0.97399999999999998</v>
      </c>
      <c r="H42" s="96">
        <v>1.94</v>
      </c>
    </row>
    <row r="43" spans="2:8" ht="15.75" thickBot="1">
      <c r="B43" s="77" t="s">
        <v>225</v>
      </c>
      <c r="C43" s="93">
        <v>-2.1999999999999999E-2</v>
      </c>
      <c r="D43" s="95">
        <v>-2.4E-2</v>
      </c>
      <c r="E43" s="95">
        <v>-3.3000000000000002E-2</v>
      </c>
      <c r="F43" s="95">
        <v>-1.0999999999999999E-2</v>
      </c>
      <c r="G43" s="95">
        <v>-5.0999999999999997E-2</v>
      </c>
      <c r="H43" s="96">
        <v>-3.2000000000000001E-2</v>
      </c>
    </row>
    <row r="44" spans="2:8" ht="3" customHeight="1" thickBot="1">
      <c r="B44" s="80"/>
      <c r="C44" s="88"/>
      <c r="D44" s="97"/>
      <c r="E44" s="97"/>
      <c r="F44" s="97"/>
      <c r="G44" s="97"/>
      <c r="H44" s="73"/>
    </row>
    <row r="45" spans="2:8" ht="15.75" thickBot="1">
      <c r="B45" s="77" t="s">
        <v>226</v>
      </c>
      <c r="C45" s="93">
        <v>9.2999999999999992E-3</v>
      </c>
      <c r="D45" s="95">
        <v>1.03E-2</v>
      </c>
      <c r="E45" s="95">
        <v>3.0499999999999999E-2</v>
      </c>
      <c r="F45" s="95">
        <v>9.64E-2</v>
      </c>
      <c r="G45" s="95">
        <v>2.4299999999999999E-2</v>
      </c>
      <c r="H45" s="96">
        <v>7.3300000000000004E-2</v>
      </c>
    </row>
    <row r="46" spans="2:8" ht="15.75" thickBot="1">
      <c r="B46" s="77" t="s">
        <v>227</v>
      </c>
      <c r="C46" s="93">
        <v>-4.0800000000000003E-2</v>
      </c>
      <c r="D46" s="95">
        <v>-4.41E-2</v>
      </c>
      <c r="E46" s="95">
        <v>-9.3700000000000006E-2</v>
      </c>
      <c r="F46" s="95">
        <v>-0.2074</v>
      </c>
      <c r="G46" s="95">
        <v>-9.9199999999999997E-2</v>
      </c>
      <c r="H46" s="96">
        <v>-0.17799999999999999</v>
      </c>
    </row>
    <row r="47" spans="2:8" ht="15.75" thickBot="1">
      <c r="B47" s="77" t="s">
        <v>228</v>
      </c>
      <c r="C47" s="93">
        <v>-4.1000000000000003E-3</v>
      </c>
      <c r="D47" s="95">
        <v>-3.3E-3</v>
      </c>
      <c r="E47" s="95">
        <v>2.7099999999999999E-2</v>
      </c>
      <c r="F47" s="95">
        <v>0.186</v>
      </c>
      <c r="G47" s="95">
        <v>-3.3999999999999998E-3</v>
      </c>
      <c r="H47" s="96">
        <v>0.1135</v>
      </c>
    </row>
    <row r="48" spans="2:8" ht="15.75" thickBot="1">
      <c r="B48" s="77" t="s">
        <v>229</v>
      </c>
      <c r="C48" s="93">
        <v>1.519E-2</v>
      </c>
      <c r="D48" s="95">
        <v>1.8100000000000002E-2</v>
      </c>
      <c r="E48" s="95">
        <v>0.10305</v>
      </c>
      <c r="F48" s="95">
        <v>0.29754999999999998</v>
      </c>
      <c r="G48" s="95">
        <v>0.12268999999999999</v>
      </c>
      <c r="H48" s="96">
        <v>0.44558999999999999</v>
      </c>
    </row>
    <row r="49" spans="2:8" ht="15.75" thickBot="1">
      <c r="B49" s="77" t="s">
        <v>230</v>
      </c>
      <c r="C49" s="93">
        <v>0.12484000000000001</v>
      </c>
      <c r="D49" s="95">
        <v>0.13453000000000001</v>
      </c>
      <c r="E49" s="95">
        <v>0.32101000000000002</v>
      </c>
      <c r="F49" s="95">
        <v>0.54547999999999996</v>
      </c>
      <c r="G49" s="95">
        <v>0.35027000000000003</v>
      </c>
      <c r="H49" s="96">
        <v>0.66752999999999996</v>
      </c>
    </row>
    <row r="50" spans="2:8" ht="3" customHeight="1" thickBot="1">
      <c r="B50" s="80"/>
      <c r="C50" s="88"/>
      <c r="D50" s="97"/>
      <c r="E50" s="97"/>
      <c r="F50" s="97"/>
      <c r="G50" s="97"/>
      <c r="H50" s="73"/>
    </row>
    <row r="51" spans="2:8" ht="15.75" thickBot="1">
      <c r="B51" s="77" t="s">
        <v>231</v>
      </c>
      <c r="C51" s="93">
        <v>0.12</v>
      </c>
      <c r="D51" s="95">
        <v>-0.88</v>
      </c>
      <c r="E51" s="95">
        <v>0.17</v>
      </c>
      <c r="F51" s="95">
        <v>1.1000000000000001</v>
      </c>
      <c r="G51" s="95">
        <v>0.34</v>
      </c>
      <c r="H51" s="96">
        <v>1.23</v>
      </c>
    </row>
    <row r="52" spans="2:8" ht="15.75" thickBot="1">
      <c r="B52" s="82" t="s">
        <v>232</v>
      </c>
      <c r="C52" s="98">
        <v>0.08</v>
      </c>
      <c r="D52" s="99">
        <v>1.06</v>
      </c>
      <c r="E52" s="99">
        <v>-0.21</v>
      </c>
      <c r="F52" s="99">
        <v>0.53</v>
      </c>
      <c r="G52" s="99">
        <v>-0.17</v>
      </c>
      <c r="H52" s="100">
        <v>0.67</v>
      </c>
    </row>
    <row r="53" spans="2:8" ht="15.75" thickTop="1">
      <c r="B53" s="68"/>
    </row>
    <row r="54" spans="2:8">
      <c r="B54" s="68"/>
    </row>
    <row r="55" spans="2:8" ht="16.5" thickBot="1">
      <c r="B55" s="69" t="s">
        <v>233</v>
      </c>
    </row>
    <row r="56" spans="2:8" ht="16.5" thickTop="1" thickBot="1">
      <c r="B56" s="70" t="s">
        <v>184</v>
      </c>
      <c r="C56" s="85" t="s">
        <v>185</v>
      </c>
      <c r="D56" s="86" t="s">
        <v>186</v>
      </c>
      <c r="E56" s="86" t="s">
        <v>187</v>
      </c>
      <c r="F56" s="86" t="s">
        <v>188</v>
      </c>
      <c r="G56" s="86" t="s">
        <v>189</v>
      </c>
      <c r="H56" s="87" t="s">
        <v>190</v>
      </c>
    </row>
    <row r="57" spans="2:8" ht="3" customHeight="1" thickBot="1">
      <c r="B57" s="72"/>
      <c r="C57" s="88"/>
      <c r="D57" s="89"/>
      <c r="E57" s="101"/>
      <c r="F57" s="101"/>
      <c r="G57" s="101"/>
      <c r="H57" s="73"/>
    </row>
    <row r="58" spans="2:8" ht="15.75" thickBot="1">
      <c r="B58" s="75" t="s">
        <v>234</v>
      </c>
      <c r="C58" s="90" t="s">
        <v>192</v>
      </c>
      <c r="D58" s="91" t="s">
        <v>192</v>
      </c>
      <c r="E58" s="91" t="s">
        <v>193</v>
      </c>
      <c r="F58" s="91" t="s">
        <v>194</v>
      </c>
      <c r="G58" s="91" t="s">
        <v>193</v>
      </c>
      <c r="H58" s="92" t="s">
        <v>194</v>
      </c>
    </row>
    <row r="59" spans="2:8" ht="3" customHeight="1" thickBot="1">
      <c r="B59" s="80"/>
      <c r="C59" s="88"/>
      <c r="D59" s="97"/>
      <c r="E59" s="97"/>
      <c r="F59" s="97"/>
      <c r="G59" s="97"/>
      <c r="H59" s="73"/>
    </row>
    <row r="60" spans="2:8" ht="15.75" thickBot="1">
      <c r="B60" s="77" t="s">
        <v>235</v>
      </c>
      <c r="C60" s="102">
        <v>0.999</v>
      </c>
      <c r="D60" s="95" t="s">
        <v>50</v>
      </c>
      <c r="E60" s="103">
        <v>0.999</v>
      </c>
      <c r="F60" s="104">
        <v>0.99</v>
      </c>
      <c r="G60" s="95" t="s">
        <v>50</v>
      </c>
      <c r="H60" s="105">
        <v>0.999</v>
      </c>
    </row>
    <row r="61" spans="2:8" ht="18.75" thickBot="1">
      <c r="B61" s="77" t="s">
        <v>236</v>
      </c>
      <c r="C61" s="93">
        <v>6.5000000000000002E-2</v>
      </c>
      <c r="D61" s="95">
        <v>-4.0000000000000001E-3</v>
      </c>
      <c r="E61" s="95">
        <v>0.27400000000000002</v>
      </c>
      <c r="F61" s="95">
        <v>0.27500000000000002</v>
      </c>
      <c r="G61" s="95">
        <v>-4.0000000000000001E-3</v>
      </c>
      <c r="H61" s="96">
        <v>0.13500000000000001</v>
      </c>
    </row>
    <row r="62" spans="2:8" ht="3" customHeight="1" thickBot="1">
      <c r="B62" s="80"/>
      <c r="C62" s="88"/>
      <c r="D62" s="97"/>
      <c r="E62" s="97"/>
      <c r="F62" s="97"/>
      <c r="G62" s="97"/>
      <c r="H62" s="73"/>
    </row>
    <row r="63" spans="2:8" ht="15.75" thickBot="1">
      <c r="B63" s="75" t="s">
        <v>237</v>
      </c>
      <c r="C63" s="106"/>
      <c r="D63" s="95"/>
      <c r="E63" s="95"/>
      <c r="F63" s="95"/>
      <c r="G63" s="95"/>
      <c r="H63" s="76"/>
    </row>
    <row r="64" spans="2:8" ht="3" customHeight="1" thickBot="1">
      <c r="B64" s="80"/>
      <c r="C64" s="88"/>
      <c r="D64" s="97"/>
      <c r="E64" s="97"/>
      <c r="F64" s="97"/>
      <c r="G64" s="97"/>
      <c r="H64" s="73"/>
    </row>
    <row r="65" spans="2:8" ht="15.75" thickBot="1">
      <c r="B65" s="77" t="s">
        <v>238</v>
      </c>
      <c r="C65" s="93" t="s">
        <v>239</v>
      </c>
      <c r="D65" s="94" t="s">
        <v>240</v>
      </c>
      <c r="E65" s="95" t="s">
        <v>241</v>
      </c>
      <c r="F65" s="95" t="s">
        <v>242</v>
      </c>
      <c r="G65" s="95" t="s">
        <v>243</v>
      </c>
      <c r="H65" s="96" t="s">
        <v>244</v>
      </c>
    </row>
    <row r="66" spans="2:8" ht="15.75" thickBot="1">
      <c r="B66" s="77" t="s">
        <v>245</v>
      </c>
      <c r="C66" s="93">
        <v>0</v>
      </c>
      <c r="D66" s="94">
        <v>0</v>
      </c>
      <c r="E66" s="95">
        <v>0</v>
      </c>
      <c r="F66" s="95">
        <v>9.5000000000000001E-2</v>
      </c>
      <c r="G66" s="95">
        <v>0</v>
      </c>
      <c r="H66" s="96">
        <v>0</v>
      </c>
    </row>
    <row r="67" spans="2:8" ht="15.75" thickBot="1">
      <c r="B67" s="77" t="s">
        <v>246</v>
      </c>
      <c r="C67" s="93" t="s">
        <v>247</v>
      </c>
      <c r="D67" s="94" t="s">
        <v>247</v>
      </c>
      <c r="E67" s="95" t="s">
        <v>247</v>
      </c>
      <c r="F67" s="95" t="s">
        <v>247</v>
      </c>
      <c r="G67" s="95" t="s">
        <v>247</v>
      </c>
      <c r="H67" s="96" t="s">
        <v>247</v>
      </c>
    </row>
    <row r="68" spans="2:8" ht="3" customHeight="1" thickBot="1">
      <c r="B68" s="80"/>
      <c r="C68" s="88"/>
      <c r="D68" s="107"/>
      <c r="E68" s="97"/>
      <c r="F68" s="97"/>
      <c r="G68" s="97"/>
      <c r="H68" s="73"/>
    </row>
    <row r="69" spans="2:8" ht="15.75" thickBot="1">
      <c r="B69" s="75" t="s">
        <v>248</v>
      </c>
      <c r="C69" s="106"/>
      <c r="D69" s="94"/>
      <c r="E69" s="95"/>
      <c r="F69" s="95"/>
      <c r="G69" s="95"/>
      <c r="H69" s="76"/>
    </row>
    <row r="70" spans="2:8" ht="3" customHeight="1" thickBot="1">
      <c r="B70" s="80"/>
      <c r="C70" s="88"/>
      <c r="D70" s="107"/>
      <c r="E70" s="97"/>
      <c r="F70" s="97"/>
      <c r="G70" s="97"/>
      <c r="H70" s="73"/>
    </row>
    <row r="71" spans="2:8" ht="15.75" thickBot="1">
      <c r="B71" s="77" t="s">
        <v>238</v>
      </c>
      <c r="C71" s="93" t="s">
        <v>249</v>
      </c>
      <c r="D71" s="94" t="s">
        <v>250</v>
      </c>
      <c r="E71" s="95" t="s">
        <v>251</v>
      </c>
      <c r="F71" s="95" t="s">
        <v>252</v>
      </c>
      <c r="G71" s="95" t="s">
        <v>253</v>
      </c>
      <c r="H71" s="96" t="s">
        <v>254</v>
      </c>
    </row>
    <row r="72" spans="2:8" ht="15.75" thickBot="1">
      <c r="B72" s="77" t="s">
        <v>255</v>
      </c>
      <c r="C72" s="108">
        <v>0.99</v>
      </c>
      <c r="D72" s="109">
        <v>0.95</v>
      </c>
      <c r="E72" s="103">
        <v>0.999</v>
      </c>
      <c r="F72" s="104">
        <v>0.75</v>
      </c>
      <c r="G72" s="103">
        <v>0.99990000000000001</v>
      </c>
      <c r="H72" s="105">
        <v>0.999</v>
      </c>
    </row>
    <row r="73" spans="2:8" ht="15.75" thickBot="1">
      <c r="B73" s="77" t="s">
        <v>246</v>
      </c>
      <c r="C73" s="93" t="s">
        <v>247</v>
      </c>
      <c r="D73" s="94" t="s">
        <v>247</v>
      </c>
      <c r="E73" s="95" t="s">
        <v>247</v>
      </c>
      <c r="F73" s="95" t="s">
        <v>247</v>
      </c>
      <c r="G73" s="95" t="s">
        <v>247</v>
      </c>
      <c r="H73" s="96" t="s">
        <v>247</v>
      </c>
    </row>
    <row r="74" spans="2:8" ht="3" customHeight="1" thickBot="1">
      <c r="B74" s="80"/>
      <c r="C74" s="88"/>
      <c r="D74" s="97"/>
      <c r="E74" s="97"/>
      <c r="F74" s="97"/>
      <c r="G74" s="97"/>
      <c r="H74" s="73"/>
    </row>
    <row r="75" spans="2:8" ht="15.75" thickBot="1">
      <c r="B75" s="75" t="s">
        <v>256</v>
      </c>
      <c r="C75" s="90" t="s">
        <v>192</v>
      </c>
      <c r="D75" s="91" t="s">
        <v>192</v>
      </c>
      <c r="E75" s="91" t="s">
        <v>193</v>
      </c>
      <c r="F75" s="91" t="s">
        <v>194</v>
      </c>
      <c r="G75" s="91" t="s">
        <v>193</v>
      </c>
      <c r="H75" s="92" t="s">
        <v>194</v>
      </c>
    </row>
    <row r="76" spans="2:8" ht="3" customHeight="1" thickBot="1">
      <c r="B76" s="80"/>
      <c r="C76" s="88"/>
      <c r="D76" s="97"/>
      <c r="E76" s="97"/>
      <c r="F76" s="97"/>
      <c r="G76" s="97"/>
      <c r="H76" s="73"/>
    </row>
    <row r="77" spans="2:8" ht="15.75" thickBot="1">
      <c r="B77" s="77" t="s">
        <v>257</v>
      </c>
      <c r="C77" s="110">
        <v>0.26500000000000001</v>
      </c>
      <c r="D77" s="111">
        <v>4.7E-2</v>
      </c>
      <c r="E77" s="95">
        <v>0.52900000000000003</v>
      </c>
      <c r="F77" s="95">
        <v>0.54600000000000004</v>
      </c>
      <c r="G77" s="95">
        <v>3.6999999999999998E-2</v>
      </c>
      <c r="H77" s="96">
        <v>0.38200000000000001</v>
      </c>
    </row>
    <row r="78" spans="2:8" ht="15.75" thickBot="1">
      <c r="B78" s="77" t="s">
        <v>255</v>
      </c>
      <c r="C78" s="108">
        <v>0.99</v>
      </c>
      <c r="D78" s="95" t="s">
        <v>50</v>
      </c>
      <c r="E78" s="103">
        <v>0.999</v>
      </c>
      <c r="F78" s="104">
        <v>0.99</v>
      </c>
      <c r="G78" s="95" t="s">
        <v>50</v>
      </c>
      <c r="H78" s="112">
        <v>0.99</v>
      </c>
    </row>
    <row r="79" spans="2:8" ht="15.75" thickBot="1">
      <c r="B79" s="82" t="s">
        <v>258</v>
      </c>
      <c r="C79" s="98" t="s">
        <v>259</v>
      </c>
      <c r="D79" s="99" t="s">
        <v>260</v>
      </c>
      <c r="E79" s="99" t="s">
        <v>261</v>
      </c>
      <c r="F79" s="99" t="s">
        <v>262</v>
      </c>
      <c r="G79" s="99" t="s">
        <v>263</v>
      </c>
      <c r="H79" s="100" t="s">
        <v>264</v>
      </c>
    </row>
    <row r="80" spans="2:8" ht="15.75" thickTop="1">
      <c r="B80" s="68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09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0.42578125" style="47" customWidth="1"/>
    <col min="2" max="3" width="20.7109375" style="48" customWidth="1"/>
    <col min="4" max="4" width="21.85546875" style="48" customWidth="1"/>
    <col min="5" max="5" width="22" style="48" customWidth="1"/>
    <col min="6" max="6" width="21.7109375" style="48" customWidth="1"/>
    <col min="7" max="7" width="21.85546875" style="48" customWidth="1"/>
    <col min="8" max="8" width="9.140625" style="48"/>
    <col min="9" max="17" width="9.140625" style="47"/>
    <col min="18" max="18" width="9.140625" style="67"/>
  </cols>
  <sheetData>
    <row r="1" spans="1:18" s="28" customFormat="1">
      <c r="A1" s="113" t="s">
        <v>154</v>
      </c>
      <c r="B1" s="114" t="s">
        <v>265</v>
      </c>
      <c r="C1" s="114" t="s">
        <v>266</v>
      </c>
      <c r="D1" s="114" t="s">
        <v>267</v>
      </c>
      <c r="E1" s="114" t="s">
        <v>268</v>
      </c>
      <c r="F1" s="114" t="s">
        <v>269</v>
      </c>
      <c r="G1" s="114" t="s">
        <v>270</v>
      </c>
      <c r="H1" s="114"/>
      <c r="I1" s="113"/>
      <c r="J1" s="113"/>
      <c r="K1" s="113"/>
      <c r="L1" s="113"/>
      <c r="M1" s="113"/>
      <c r="N1" s="113"/>
      <c r="O1" s="113"/>
      <c r="P1" s="113"/>
      <c r="Q1" s="113"/>
      <c r="R1" s="66"/>
    </row>
    <row r="2" spans="1:18">
      <c r="A2" s="47" t="s">
        <v>155</v>
      </c>
      <c r="B2" s="48">
        <v>-0.16500000000000001</v>
      </c>
      <c r="C2" s="48">
        <v>-0.19</v>
      </c>
      <c r="D2" s="48">
        <v>0.27900000000000003</v>
      </c>
      <c r="E2" s="48">
        <v>-8.1000000000000003E-2</v>
      </c>
      <c r="F2" s="48">
        <v>-0.155</v>
      </c>
      <c r="G2" s="48">
        <v>-0.51100000000000001</v>
      </c>
    </row>
    <row r="3" spans="1:18">
      <c r="A3" s="47" t="s">
        <v>156</v>
      </c>
      <c r="B3" s="48">
        <v>-0.22700000000000001</v>
      </c>
      <c r="C3" s="48">
        <v>-0.16</v>
      </c>
      <c r="D3" s="48">
        <v>0.105</v>
      </c>
      <c r="E3" s="48">
        <v>-0.32200000000000001</v>
      </c>
      <c r="F3" s="48">
        <v>-0.59</v>
      </c>
      <c r="G3" s="48">
        <v>-0.53900000000000003</v>
      </c>
    </row>
    <row r="4" spans="1:18">
      <c r="A4" s="47" t="s">
        <v>157</v>
      </c>
      <c r="B4" s="48">
        <v>-0.246</v>
      </c>
      <c r="C4" s="48">
        <v>-0.114</v>
      </c>
      <c r="D4" s="48">
        <v>-0.44900000000000001</v>
      </c>
      <c r="E4" s="48">
        <v>0.191</v>
      </c>
      <c r="F4" s="48">
        <v>-0.68600000000000005</v>
      </c>
      <c r="G4" s="48">
        <v>-0.51100000000000001</v>
      </c>
    </row>
    <row r="5" spans="1:18">
      <c r="A5" s="47" t="s">
        <v>158</v>
      </c>
      <c r="B5" s="48">
        <v>-0.187</v>
      </c>
      <c r="C5" s="48">
        <v>-0.105</v>
      </c>
      <c r="D5" s="48">
        <v>-0.45900000000000002</v>
      </c>
      <c r="E5" s="48">
        <v>0.42199999999999999</v>
      </c>
      <c r="F5" s="48">
        <v>-0.77</v>
      </c>
      <c r="G5" s="48">
        <v>0.214</v>
      </c>
    </row>
    <row r="6" spans="1:18">
      <c r="B6" s="48">
        <v>-7.0000000000000007E-2</v>
      </c>
      <c r="C6" s="48">
        <v>3.0000000000000001E-3</v>
      </c>
      <c r="D6" s="48">
        <v>-0.18099999999999999</v>
      </c>
      <c r="E6" s="48">
        <v>0.29699999999999999</v>
      </c>
      <c r="F6" s="48">
        <v>-0.74</v>
      </c>
      <c r="G6" s="48">
        <v>0.48599999999999999</v>
      </c>
    </row>
    <row r="7" spans="1:18">
      <c r="B7" s="48">
        <v>2.3E-2</v>
      </c>
      <c r="C7" s="48">
        <v>0.11899999999999999</v>
      </c>
      <c r="D7" s="48">
        <v>0.11799999999999999</v>
      </c>
      <c r="E7" s="48">
        <v>-0.124</v>
      </c>
      <c r="F7" s="48">
        <v>-0.51900000000000002</v>
      </c>
      <c r="G7" s="48">
        <v>0.29499999999999998</v>
      </c>
    </row>
    <row r="8" spans="1:18">
      <c r="B8" s="48">
        <v>0.188</v>
      </c>
      <c r="C8" s="48">
        <v>0.193</v>
      </c>
      <c r="D8" s="48">
        <v>0.54500000000000004</v>
      </c>
      <c r="E8" s="48">
        <v>-0.73299999999999998</v>
      </c>
      <c r="F8" s="48">
        <v>-0.25900000000000001</v>
      </c>
      <c r="G8" s="48">
        <v>-0.17799999999999999</v>
      </c>
    </row>
    <row r="9" spans="1:18">
      <c r="B9" s="48">
        <v>0.29799999999999999</v>
      </c>
      <c r="C9" s="48">
        <v>0.20100000000000001</v>
      </c>
      <c r="D9" s="48">
        <v>0.69099999999999995</v>
      </c>
      <c r="E9" s="48">
        <v>-0.32500000000000001</v>
      </c>
      <c r="F9" s="48">
        <v>0.11899999999999999</v>
      </c>
      <c r="G9" s="48">
        <v>-0.32100000000000001</v>
      </c>
    </row>
    <row r="10" spans="1:18">
      <c r="B10" s="48">
        <v>0.27700000000000002</v>
      </c>
      <c r="C10" s="48">
        <v>0.14399999999999999</v>
      </c>
      <c r="D10" s="48">
        <v>0.22700000000000001</v>
      </c>
      <c r="E10" s="48">
        <v>-0.125</v>
      </c>
      <c r="F10" s="48">
        <v>0.17299999999999999</v>
      </c>
      <c r="G10" s="48">
        <v>-0.29799999999999999</v>
      </c>
    </row>
    <row r="11" spans="1:18">
      <c r="B11" s="48">
        <v>0.16300000000000001</v>
      </c>
      <c r="C11" s="48">
        <v>3.9E-2</v>
      </c>
      <c r="D11" s="48">
        <v>-3.1E-2</v>
      </c>
      <c r="E11" s="48">
        <v>-3.9E-2</v>
      </c>
      <c r="F11" s="48">
        <v>0.40500000000000003</v>
      </c>
      <c r="G11" s="48">
        <v>-0.22800000000000001</v>
      </c>
    </row>
    <row r="12" spans="1:18">
      <c r="B12" s="48">
        <v>-1.4E-2</v>
      </c>
      <c r="C12" s="48">
        <v>-5.5E-2</v>
      </c>
      <c r="D12" s="48">
        <v>-0.26</v>
      </c>
      <c r="E12" s="48">
        <v>-0.314</v>
      </c>
      <c r="F12" s="48">
        <v>0.215</v>
      </c>
      <c r="G12" s="48">
        <v>-0.16700000000000001</v>
      </c>
    </row>
    <row r="13" spans="1:18">
      <c r="B13" s="48">
        <v>-0.17499999999999999</v>
      </c>
      <c r="C13" s="48">
        <v>-8.8999999999999996E-2</v>
      </c>
      <c r="D13" s="48">
        <v>-0.30399999999999999</v>
      </c>
      <c r="E13" s="48">
        <v>-0.505</v>
      </c>
      <c r="F13" s="48">
        <v>-8.5000000000000006E-2</v>
      </c>
      <c r="G13" s="48">
        <v>0.14899999999999999</v>
      </c>
    </row>
    <row r="14" spans="1:18">
      <c r="B14" s="48">
        <v>-0.23499999999999999</v>
      </c>
      <c r="C14" s="48">
        <v>-5.6000000000000001E-2</v>
      </c>
      <c r="D14" s="48">
        <v>-0.2</v>
      </c>
      <c r="E14" s="48">
        <v>-0.377</v>
      </c>
      <c r="F14" s="48">
        <v>-0.442</v>
      </c>
      <c r="G14" s="48">
        <v>0.29499999999999998</v>
      </c>
    </row>
    <row r="15" spans="1:18">
      <c r="B15" s="48">
        <v>-0.27400000000000002</v>
      </c>
      <c r="C15" s="48">
        <v>2.1000000000000001E-2</v>
      </c>
      <c r="D15" s="48">
        <v>-0.373</v>
      </c>
      <c r="E15" s="48">
        <v>0.02</v>
      </c>
      <c r="F15" s="48">
        <v>-0.47199999999999998</v>
      </c>
      <c r="G15" s="48">
        <v>0.16200000000000001</v>
      </c>
    </row>
    <row r="16" spans="1:18">
      <c r="B16" s="48">
        <v>-0.252</v>
      </c>
      <c r="C16" s="48">
        <v>8.6999999999999994E-2</v>
      </c>
      <c r="D16" s="48">
        <v>-0.221</v>
      </c>
      <c r="E16" s="48">
        <v>0.79700000000000004</v>
      </c>
      <c r="F16" s="48">
        <v>-6.7000000000000004E-2</v>
      </c>
      <c r="G16" s="48">
        <v>2E-3</v>
      </c>
    </row>
    <row r="17" spans="2:7">
      <c r="B17" s="48">
        <v>-0.16900000000000001</v>
      </c>
      <c r="C17" s="48">
        <v>0.11799999999999999</v>
      </c>
      <c r="D17" s="48">
        <v>-3.7999999999999999E-2</v>
      </c>
      <c r="E17" s="48">
        <v>-0.29599999999999999</v>
      </c>
      <c r="F17" s="48">
        <v>0.65600000000000003</v>
      </c>
      <c r="G17" s="48">
        <v>0.04</v>
      </c>
    </row>
    <row r="18" spans="2:7">
      <c r="B18" s="48">
        <v>-8.1000000000000003E-2</v>
      </c>
      <c r="C18" s="48">
        <v>8.2000000000000003E-2</v>
      </c>
      <c r="D18" s="48">
        <v>8.3000000000000004E-2</v>
      </c>
      <c r="E18" s="48">
        <v>0.10100000000000001</v>
      </c>
      <c r="F18" s="48">
        <v>0.435</v>
      </c>
      <c r="G18" s="48">
        <v>0.51200000000000001</v>
      </c>
    </row>
    <row r="19" spans="2:7">
      <c r="B19" s="48">
        <v>-6.6000000000000003E-2</v>
      </c>
      <c r="C19" s="48">
        <v>1.4999999999999999E-2</v>
      </c>
      <c r="D19" s="48">
        <v>0.3</v>
      </c>
      <c r="E19" s="48">
        <v>0.20300000000000001</v>
      </c>
      <c r="F19" s="48">
        <v>-0.28999999999999998</v>
      </c>
      <c r="G19" s="48">
        <v>0.54600000000000004</v>
      </c>
    </row>
    <row r="20" spans="2:7">
      <c r="B20" s="48">
        <v>-8.9999999999999993E-3</v>
      </c>
      <c r="C20" s="48">
        <v>-0.05</v>
      </c>
      <c r="D20" s="48">
        <v>0.19800000000000001</v>
      </c>
      <c r="E20" s="48">
        <v>-0.497</v>
      </c>
      <c r="F20" s="48">
        <v>-0.67400000000000004</v>
      </c>
      <c r="G20" s="48">
        <v>0.222</v>
      </c>
    </row>
    <row r="21" spans="2:7">
      <c r="B21" s="48">
        <v>1.4E-2</v>
      </c>
      <c r="C21" s="48">
        <v>-9.6000000000000002E-2</v>
      </c>
      <c r="D21" s="48">
        <v>0.18099999999999999</v>
      </c>
      <c r="E21" s="48">
        <v>-0.16</v>
      </c>
      <c r="F21" s="48">
        <v>-0.45600000000000002</v>
      </c>
      <c r="G21" s="48">
        <v>-0.77600000000000002</v>
      </c>
    </row>
    <row r="22" spans="2:7">
      <c r="B22" s="48">
        <v>7.0000000000000001E-3</v>
      </c>
      <c r="C22" s="48">
        <v>-8.7999999999999995E-2</v>
      </c>
      <c r="D22" s="48">
        <v>6.4000000000000001E-2</v>
      </c>
      <c r="E22" s="48">
        <v>-0.52800000000000002</v>
      </c>
      <c r="F22" s="48">
        <v>0.39400000000000002</v>
      </c>
      <c r="G22" s="48">
        <v>-0.82599999999999996</v>
      </c>
    </row>
    <row r="23" spans="2:7">
      <c r="B23" s="48">
        <v>-8.0000000000000002E-3</v>
      </c>
      <c r="C23" s="48">
        <v>-0.121</v>
      </c>
      <c r="D23" s="48">
        <v>-1.2999999999999999E-2</v>
      </c>
      <c r="E23" s="48">
        <v>-0.59099999999999997</v>
      </c>
      <c r="F23" s="48">
        <v>0.97399999999999998</v>
      </c>
      <c r="G23" s="48">
        <v>-0.70899999999999996</v>
      </c>
    </row>
    <row r="24" spans="2:7">
      <c r="B24" s="48">
        <v>-4.2000000000000003E-2</v>
      </c>
      <c r="C24" s="48">
        <v>-0.16800000000000001</v>
      </c>
      <c r="D24" s="48">
        <v>7.1999999999999995E-2</v>
      </c>
      <c r="E24" s="48">
        <v>1.008</v>
      </c>
      <c r="F24" s="48">
        <v>0.79200000000000004</v>
      </c>
      <c r="G24" s="48">
        <v>-0.28100000000000003</v>
      </c>
    </row>
    <row r="25" spans="2:7">
      <c r="B25" s="48">
        <v>-8.0000000000000002E-3</v>
      </c>
      <c r="C25" s="48">
        <v>-0.19600000000000001</v>
      </c>
      <c r="D25" s="48">
        <v>-5.7000000000000002E-2</v>
      </c>
      <c r="E25" s="48">
        <v>1.119</v>
      </c>
      <c r="F25" s="48">
        <v>0.03</v>
      </c>
      <c r="G25" s="48">
        <v>0.126</v>
      </c>
    </row>
    <row r="26" spans="2:7">
      <c r="B26" s="48">
        <v>5.7000000000000002E-2</v>
      </c>
      <c r="C26" s="48">
        <v>-0.193</v>
      </c>
      <c r="D26" s="48">
        <v>6.8000000000000005E-2</v>
      </c>
      <c r="E26" s="48">
        <v>0.32</v>
      </c>
      <c r="F26" s="48">
        <v>-0.38400000000000001</v>
      </c>
      <c r="G26" s="48">
        <v>1.7000000000000001E-2</v>
      </c>
    </row>
    <row r="27" spans="2:7">
      <c r="B27" s="48">
        <v>0.124</v>
      </c>
      <c r="C27" s="48">
        <v>-0.12</v>
      </c>
      <c r="D27" s="48">
        <v>3.1E-2</v>
      </c>
      <c r="E27" s="48">
        <v>-0.41199999999999998</v>
      </c>
      <c r="F27" s="48">
        <v>-0.35499999999999998</v>
      </c>
      <c r="G27" s="48">
        <v>2.7E-2</v>
      </c>
    </row>
    <row r="28" spans="2:7">
      <c r="B28" s="48">
        <v>0.17</v>
      </c>
      <c r="C28" s="48">
        <v>-1.4E-2</v>
      </c>
      <c r="D28" s="48">
        <v>-7.0999999999999994E-2</v>
      </c>
      <c r="E28" s="48">
        <v>-0.43</v>
      </c>
      <c r="F28" s="48">
        <v>-0.32600000000000001</v>
      </c>
      <c r="G28" s="48">
        <v>-5.0999999999999997E-2</v>
      </c>
    </row>
    <row r="29" spans="2:7">
      <c r="B29" s="48">
        <v>0.157</v>
      </c>
      <c r="C29" s="48">
        <v>1.7999999999999999E-2</v>
      </c>
      <c r="D29" s="48">
        <v>-0.45500000000000002</v>
      </c>
      <c r="E29" s="48">
        <v>-0.50700000000000001</v>
      </c>
      <c r="F29" s="48">
        <v>-0.30199999999999999</v>
      </c>
      <c r="G29" s="48">
        <v>-1E-3</v>
      </c>
    </row>
    <row r="30" spans="2:7">
      <c r="B30" s="48">
        <v>9.7000000000000003E-2</v>
      </c>
      <c r="C30" s="48">
        <v>5.5E-2</v>
      </c>
      <c r="D30" s="48">
        <v>-0.65500000000000003</v>
      </c>
      <c r="E30" s="48">
        <v>-0.45700000000000002</v>
      </c>
      <c r="F30" s="48">
        <v>-0.46100000000000002</v>
      </c>
      <c r="G30" s="48">
        <v>-0.35</v>
      </c>
    </row>
    <row r="31" spans="2:7">
      <c r="B31" s="48">
        <v>5.0999999999999997E-2</v>
      </c>
      <c r="C31" s="48">
        <v>2.3E-2</v>
      </c>
      <c r="D31" s="48">
        <v>-0.56499999999999995</v>
      </c>
      <c r="E31" s="48">
        <v>-0.14599999999999999</v>
      </c>
      <c r="F31" s="48">
        <v>-5.8000000000000003E-2</v>
      </c>
      <c r="G31" s="48">
        <v>-0.54400000000000004</v>
      </c>
    </row>
    <row r="32" spans="2:7">
      <c r="B32" s="48">
        <v>-4.2999999999999997E-2</v>
      </c>
      <c r="C32" s="48">
        <v>-2.9000000000000001E-2</v>
      </c>
      <c r="D32" s="48">
        <v>-0.28499999999999998</v>
      </c>
      <c r="E32" s="48">
        <v>0.60199999999999998</v>
      </c>
      <c r="F32" s="48">
        <v>0.28399999999999997</v>
      </c>
      <c r="G32" s="48">
        <v>-0.39200000000000002</v>
      </c>
    </row>
    <row r="33" spans="2:7">
      <c r="B33" s="48">
        <v>-9.8000000000000004E-2</v>
      </c>
      <c r="C33" s="48">
        <v>-2.1999999999999999E-2</v>
      </c>
      <c r="D33" s="48">
        <v>0.14000000000000001</v>
      </c>
      <c r="E33" s="48">
        <v>1.5469999999999999</v>
      </c>
      <c r="F33" s="48">
        <v>0.68200000000000005</v>
      </c>
      <c r="G33" s="48">
        <v>0.34200000000000003</v>
      </c>
    </row>
    <row r="34" spans="2:7">
      <c r="B34" s="48">
        <v>-7.2999999999999995E-2</v>
      </c>
      <c r="C34" s="48">
        <v>8.9999999999999993E-3</v>
      </c>
      <c r="D34" s="48">
        <v>0.78</v>
      </c>
      <c r="F34" s="48">
        <v>0.46400000000000002</v>
      </c>
      <c r="G34" s="48">
        <v>1.032</v>
      </c>
    </row>
    <row r="35" spans="2:7">
      <c r="B35" s="48">
        <v>-2.1000000000000001E-2</v>
      </c>
      <c r="C35" s="48">
        <v>0.106</v>
      </c>
      <c r="D35" s="48">
        <v>0.35599999999999998</v>
      </c>
      <c r="F35" s="48">
        <v>8.7999999999999995E-2</v>
      </c>
      <c r="G35" s="48">
        <v>0.96</v>
      </c>
    </row>
    <row r="36" spans="2:7">
      <c r="B36" s="48">
        <v>3.3000000000000002E-2</v>
      </c>
      <c r="C36" s="48">
        <v>0.187</v>
      </c>
      <c r="D36" s="48">
        <v>-0.20100000000000001</v>
      </c>
      <c r="F36" s="48">
        <v>-0.247</v>
      </c>
      <c r="G36" s="48">
        <v>0.27700000000000002</v>
      </c>
    </row>
    <row r="37" spans="2:7">
      <c r="B37" s="48">
        <v>-8.0000000000000002E-3</v>
      </c>
      <c r="C37" s="48">
        <v>0.19500000000000001</v>
      </c>
      <c r="D37" s="48">
        <v>-6.7000000000000004E-2</v>
      </c>
      <c r="F37" s="48">
        <v>-0.33600000000000002</v>
      </c>
      <c r="G37" s="48">
        <v>-0.40600000000000003</v>
      </c>
    </row>
    <row r="38" spans="2:7">
      <c r="B38" s="48">
        <v>-0.09</v>
      </c>
      <c r="C38" s="48">
        <v>0.14599999999999999</v>
      </c>
      <c r="D38" s="48">
        <v>0.115</v>
      </c>
      <c r="F38" s="48">
        <v>-0.188</v>
      </c>
      <c r="G38" s="48">
        <v>-0.52100000000000002</v>
      </c>
    </row>
    <row r="39" spans="2:7">
      <c r="B39" s="48">
        <v>-0.14199999999999999</v>
      </c>
      <c r="C39" s="48">
        <v>0.107</v>
      </c>
      <c r="D39" s="48">
        <v>-2.5000000000000001E-2</v>
      </c>
      <c r="F39" s="48">
        <v>-0.10199999999999999</v>
      </c>
      <c r="G39" s="48">
        <v>-0.53700000000000003</v>
      </c>
    </row>
    <row r="40" spans="2:7">
      <c r="B40" s="48">
        <v>-0.13800000000000001</v>
      </c>
      <c r="C40" s="48">
        <v>-1.4999999999999999E-2</v>
      </c>
      <c r="D40" s="48">
        <v>-8.0000000000000002E-3</v>
      </c>
      <c r="F40" s="48">
        <v>-0.41199999999999998</v>
      </c>
      <c r="G40" s="48">
        <v>-0.44900000000000001</v>
      </c>
    </row>
    <row r="41" spans="2:7">
      <c r="B41" s="48">
        <v>-6.4000000000000001E-2</v>
      </c>
      <c r="C41" s="48">
        <v>-0.14099999999999999</v>
      </c>
      <c r="D41" s="48">
        <v>2.7E-2</v>
      </c>
      <c r="F41" s="48">
        <v>-0.55400000000000005</v>
      </c>
      <c r="G41" s="48">
        <v>-8.3000000000000004E-2</v>
      </c>
    </row>
    <row r="42" spans="2:7">
      <c r="B42" s="48">
        <v>3.5999999999999997E-2</v>
      </c>
      <c r="C42" s="48">
        <v>-0.22900000000000001</v>
      </c>
      <c r="D42" s="48">
        <v>-0.122</v>
      </c>
      <c r="F42" s="48">
        <v>-0.59499999999999997</v>
      </c>
      <c r="G42" s="48">
        <v>0.32500000000000001</v>
      </c>
    </row>
    <row r="43" spans="2:7">
      <c r="B43" s="48">
        <v>0.108</v>
      </c>
      <c r="C43" s="48">
        <v>-0.27100000000000002</v>
      </c>
      <c r="D43" s="48">
        <v>-0.114</v>
      </c>
      <c r="F43" s="48">
        <v>-0.17299999999999999</v>
      </c>
      <c r="G43" s="48">
        <v>0.47599999999999998</v>
      </c>
    </row>
    <row r="44" spans="2:7">
      <c r="B44" s="48">
        <v>0.12</v>
      </c>
      <c r="C44" s="48">
        <v>-0.222</v>
      </c>
      <c r="D44" s="48">
        <v>-6.2E-2</v>
      </c>
      <c r="F44" s="48">
        <v>0.17799999999999999</v>
      </c>
      <c r="G44" s="48">
        <v>-8.5000000000000006E-2</v>
      </c>
    </row>
    <row r="45" spans="2:7">
      <c r="B45" s="48">
        <v>4.1000000000000002E-2</v>
      </c>
      <c r="C45" s="48">
        <v>-0.12</v>
      </c>
      <c r="D45" s="48">
        <v>-7.2999999999999995E-2</v>
      </c>
      <c r="F45" s="48">
        <v>0.40600000000000003</v>
      </c>
      <c r="G45" s="48">
        <v>-0.48</v>
      </c>
    </row>
    <row r="46" spans="2:7">
      <c r="B46" s="48">
        <v>-9.2999999999999999E-2</v>
      </c>
      <c r="C46" s="48">
        <v>-2.5000000000000001E-2</v>
      </c>
      <c r="D46" s="48">
        <v>-0.38800000000000001</v>
      </c>
      <c r="F46" s="48">
        <v>0.35499999999999998</v>
      </c>
      <c r="G46" s="48">
        <v>-0.59399999999999997</v>
      </c>
    </row>
    <row r="47" spans="2:7">
      <c r="B47" s="48">
        <v>-0.2</v>
      </c>
      <c r="C47" s="48">
        <v>0.108</v>
      </c>
      <c r="D47" s="48">
        <v>-0.33600000000000002</v>
      </c>
      <c r="F47" s="48">
        <v>0.39</v>
      </c>
      <c r="G47" s="48">
        <v>-0.61799999999999999</v>
      </c>
    </row>
    <row r="48" spans="2:7">
      <c r="B48" s="48">
        <v>-0.223</v>
      </c>
      <c r="C48" s="48">
        <v>0.20300000000000001</v>
      </c>
      <c r="D48" s="48">
        <v>-0.14000000000000001</v>
      </c>
      <c r="F48" s="48">
        <v>0.3</v>
      </c>
      <c r="G48" s="48">
        <v>-0.48899999999999999</v>
      </c>
    </row>
    <row r="49" spans="2:7">
      <c r="B49" s="48">
        <v>-0.152</v>
      </c>
      <c r="C49" s="48">
        <v>0.17599999999999999</v>
      </c>
      <c r="D49" s="48">
        <v>-0.121</v>
      </c>
      <c r="F49" s="48">
        <v>0.16</v>
      </c>
      <c r="G49" s="48">
        <v>-0.30399999999999999</v>
      </c>
    </row>
    <row r="50" spans="2:7">
      <c r="B50" s="48">
        <v>-0.02</v>
      </c>
      <c r="C50" s="48">
        <v>3.2000000000000001E-2</v>
      </c>
      <c r="D50" s="48">
        <v>-0.11</v>
      </c>
      <c r="F50" s="48">
        <v>-0.248</v>
      </c>
      <c r="G50" s="48">
        <v>0.59799999999999998</v>
      </c>
    </row>
    <row r="51" spans="2:7">
      <c r="B51" s="48">
        <v>7.6999999999999999E-2</v>
      </c>
      <c r="C51" s="48">
        <v>-0.13200000000000001</v>
      </c>
      <c r="D51" s="48">
        <v>-0.21199999999999999</v>
      </c>
      <c r="F51" s="48">
        <v>-0.48599999999999999</v>
      </c>
      <c r="G51" s="48">
        <v>0.52900000000000003</v>
      </c>
    </row>
    <row r="52" spans="2:7">
      <c r="B52" s="48">
        <v>7.5999999999999998E-2</v>
      </c>
      <c r="C52" s="48">
        <v>-0.33100000000000002</v>
      </c>
      <c r="D52" s="48">
        <v>6.5000000000000002E-2</v>
      </c>
      <c r="F52" s="48">
        <v>-0.42899999999999999</v>
      </c>
      <c r="G52" s="48">
        <v>0.35699999999999998</v>
      </c>
    </row>
    <row r="53" spans="2:7">
      <c r="B53" s="48">
        <v>8.9999999999999993E-3</v>
      </c>
      <c r="C53" s="48">
        <v>-0.45800000000000002</v>
      </c>
      <c r="D53" s="48">
        <v>0.66</v>
      </c>
      <c r="F53" s="48">
        <v>-0.26700000000000002</v>
      </c>
      <c r="G53" s="48">
        <v>-0.40100000000000002</v>
      </c>
    </row>
    <row r="54" spans="2:7">
      <c r="B54" s="48">
        <v>-4.2999999999999997E-2</v>
      </c>
      <c r="C54" s="48">
        <v>-0.439</v>
      </c>
      <c r="D54" s="48">
        <v>0.51300000000000001</v>
      </c>
      <c r="F54" s="48">
        <v>-0.03</v>
      </c>
      <c r="G54" s="48">
        <v>-0.378</v>
      </c>
    </row>
    <row r="55" spans="2:7">
      <c r="B55" s="48">
        <v>-6.2E-2</v>
      </c>
      <c r="C55" s="48">
        <v>-0.33700000000000002</v>
      </c>
      <c r="D55" s="48">
        <v>0.247</v>
      </c>
      <c r="F55" s="48">
        <v>7.3999999999999996E-2</v>
      </c>
      <c r="G55" s="48">
        <v>-0.317</v>
      </c>
    </row>
    <row r="56" spans="2:7">
      <c r="B56" s="48">
        <v>-3.4000000000000002E-2</v>
      </c>
      <c r="C56" s="48">
        <v>-0.16400000000000001</v>
      </c>
      <c r="D56" s="48">
        <v>-4.9000000000000002E-2</v>
      </c>
      <c r="F56" s="48">
        <v>0.442</v>
      </c>
      <c r="G56" s="48">
        <v>0.20100000000000001</v>
      </c>
    </row>
    <row r="57" spans="2:7">
      <c r="B57" s="48">
        <v>2.4E-2</v>
      </c>
      <c r="C57" s="48">
        <v>7.0000000000000001E-3</v>
      </c>
      <c r="D57" s="48">
        <v>-0.47299999999999998</v>
      </c>
      <c r="F57" s="48">
        <v>0.42599999999999999</v>
      </c>
      <c r="G57" s="48">
        <v>0.26800000000000002</v>
      </c>
    </row>
    <row r="58" spans="2:7">
      <c r="B58" s="48">
        <v>8.2000000000000003E-2</v>
      </c>
      <c r="C58" s="48">
        <v>5.8000000000000003E-2</v>
      </c>
      <c r="D58" s="48">
        <v>-0.56200000000000006</v>
      </c>
      <c r="F58" s="48">
        <v>0.20200000000000001</v>
      </c>
      <c r="G58" s="48">
        <v>0.50600000000000001</v>
      </c>
    </row>
    <row r="59" spans="2:7">
      <c r="B59" s="48">
        <v>0.107</v>
      </c>
      <c r="C59" s="48">
        <v>0.161</v>
      </c>
      <c r="D59" s="48">
        <v>-0.38300000000000001</v>
      </c>
      <c r="F59" s="48">
        <v>-0.36</v>
      </c>
      <c r="G59" s="48">
        <v>0.34599999999999997</v>
      </c>
    </row>
    <row r="60" spans="2:7">
      <c r="B60" s="48">
        <v>0.08</v>
      </c>
      <c r="C60" s="48">
        <v>0.17599999999999999</v>
      </c>
      <c r="D60" s="48">
        <v>0.109</v>
      </c>
      <c r="F60" s="48">
        <v>-0.59499999999999997</v>
      </c>
      <c r="G60" s="48">
        <v>0.371</v>
      </c>
    </row>
    <row r="61" spans="2:7">
      <c r="B61" s="48">
        <v>2.1999999999999999E-2</v>
      </c>
      <c r="C61" s="48">
        <v>0.1</v>
      </c>
      <c r="D61" s="48">
        <v>0.59</v>
      </c>
      <c r="F61" s="48">
        <v>-0.5</v>
      </c>
      <c r="G61" s="48">
        <v>-1E-3</v>
      </c>
    </row>
    <row r="62" spans="2:7">
      <c r="B62" s="48">
        <v>-2.5000000000000001E-2</v>
      </c>
      <c r="C62" s="48">
        <v>0.02</v>
      </c>
      <c r="D62" s="48">
        <v>0.35299999999999998</v>
      </c>
      <c r="F62" s="48">
        <v>-0.254</v>
      </c>
      <c r="G62" s="48">
        <v>-0.311</v>
      </c>
    </row>
    <row r="63" spans="2:7">
      <c r="B63" s="48">
        <v>-2.7E-2</v>
      </c>
      <c r="C63" s="48">
        <v>-1.9E-2</v>
      </c>
      <c r="D63" s="48">
        <v>0.23300000000000001</v>
      </c>
      <c r="F63" s="48">
        <v>0.18099999999999999</v>
      </c>
      <c r="G63" s="48">
        <v>-0.64600000000000002</v>
      </c>
    </row>
    <row r="64" spans="2:7">
      <c r="B64" s="48">
        <v>5.0000000000000001E-3</v>
      </c>
      <c r="C64" s="48">
        <v>-1E-3</v>
      </c>
      <c r="D64" s="48">
        <v>4.7E-2</v>
      </c>
      <c r="F64" s="48">
        <v>8.6999999999999994E-2</v>
      </c>
      <c r="G64" s="48">
        <v>-0.61199999999999999</v>
      </c>
    </row>
    <row r="65" spans="2:7">
      <c r="B65" s="48">
        <v>4.3999999999999997E-2</v>
      </c>
      <c r="C65" s="48">
        <v>4.2999999999999997E-2</v>
      </c>
      <c r="D65" s="48">
        <v>-0.28399999999999997</v>
      </c>
      <c r="F65" s="48">
        <v>8.9999999999999993E-3</v>
      </c>
      <c r="G65" s="48">
        <v>-0.49299999999999999</v>
      </c>
    </row>
    <row r="66" spans="2:7">
      <c r="B66" s="48">
        <v>7.0000000000000007E-2</v>
      </c>
      <c r="C66" s="48">
        <v>7.4999999999999997E-2</v>
      </c>
      <c r="D66" s="48">
        <v>-0.46700000000000003</v>
      </c>
      <c r="F66" s="48">
        <v>-0.156</v>
      </c>
      <c r="G66" s="48">
        <v>-0.32700000000000001</v>
      </c>
    </row>
    <row r="67" spans="2:7">
      <c r="B67" s="48">
        <v>5.7000000000000002E-2</v>
      </c>
      <c r="C67" s="48">
        <v>9.0999999999999998E-2</v>
      </c>
      <c r="D67" s="48">
        <v>-0.34200000000000003</v>
      </c>
      <c r="F67" s="48">
        <v>-0.17</v>
      </c>
      <c r="G67" s="48">
        <v>-4.4999999999999998E-2</v>
      </c>
    </row>
    <row r="68" spans="2:7">
      <c r="B68" s="48">
        <v>-5.0000000000000001E-3</v>
      </c>
      <c r="C68" s="48">
        <v>9.5000000000000001E-2</v>
      </c>
      <c r="D68" s="48">
        <v>6.7000000000000004E-2</v>
      </c>
      <c r="F68" s="48">
        <v>-0.19900000000000001</v>
      </c>
      <c r="G68" s="48">
        <v>0.13700000000000001</v>
      </c>
    </row>
    <row r="69" spans="2:7">
      <c r="B69" s="48">
        <v>-7.0000000000000007E-2</v>
      </c>
      <c r="C69" s="48">
        <v>4.4999999999999998E-2</v>
      </c>
      <c r="D69" s="48">
        <v>0.35199999999999998</v>
      </c>
      <c r="F69" s="48">
        <v>-0.129</v>
      </c>
      <c r="G69" s="48">
        <v>1.2E-2</v>
      </c>
    </row>
    <row r="70" spans="2:7">
      <c r="B70" s="48">
        <v>-0.08</v>
      </c>
      <c r="C70" s="48">
        <v>-3.5999999999999997E-2</v>
      </c>
      <c r="D70" s="48">
        <v>0.70099999999999996</v>
      </c>
      <c r="F70" s="48">
        <v>0.13800000000000001</v>
      </c>
      <c r="G70" s="48">
        <v>4.4999999999999998E-2</v>
      </c>
    </row>
    <row r="71" spans="2:7">
      <c r="B71" s="48">
        <v>-0.04</v>
      </c>
      <c r="C71" s="48">
        <v>-0.107</v>
      </c>
      <c r="D71" s="48">
        <v>0.30399999999999999</v>
      </c>
      <c r="F71" s="48">
        <v>0.47799999999999998</v>
      </c>
      <c r="G71" s="48">
        <v>-0.09</v>
      </c>
    </row>
    <row r="72" spans="2:7">
      <c r="B72" s="48">
        <v>1.7999999999999999E-2</v>
      </c>
      <c r="C72" s="48">
        <v>-0.13300000000000001</v>
      </c>
      <c r="D72" s="48">
        <v>-0.28199999999999997</v>
      </c>
      <c r="F72" s="48">
        <v>0.51</v>
      </c>
      <c r="G72" s="48">
        <v>-0.216</v>
      </c>
    </row>
    <row r="73" spans="2:7">
      <c r="B73" s="48">
        <v>6.4000000000000001E-2</v>
      </c>
      <c r="C73" s="48">
        <v>-8.3000000000000004E-2</v>
      </c>
      <c r="D73" s="48">
        <v>-0.441</v>
      </c>
      <c r="F73" s="48">
        <v>0.28399999999999997</v>
      </c>
      <c r="G73" s="48">
        <v>-0.45400000000000001</v>
      </c>
    </row>
    <row r="74" spans="2:7">
      <c r="B74" s="48">
        <v>8.6999999999999994E-2</v>
      </c>
      <c r="C74" s="48">
        <v>1.7999999999999999E-2</v>
      </c>
      <c r="D74" s="48">
        <v>-0.438</v>
      </c>
      <c r="F74" s="48">
        <v>-0.14699999999999999</v>
      </c>
      <c r="G74" s="48">
        <v>-0.47099999999999997</v>
      </c>
    </row>
    <row r="75" spans="2:7">
      <c r="B75" s="48">
        <v>5.5E-2</v>
      </c>
      <c r="C75" s="48">
        <v>0.12</v>
      </c>
      <c r="D75" s="48">
        <v>-0.64</v>
      </c>
      <c r="F75" s="48">
        <v>-0.26800000000000002</v>
      </c>
      <c r="G75" s="48">
        <v>9.4E-2</v>
      </c>
    </row>
    <row r="76" spans="2:7">
      <c r="B76" s="48">
        <v>-2.4E-2</v>
      </c>
      <c r="C76" s="48">
        <v>0.193</v>
      </c>
      <c r="D76" s="48">
        <v>-0.63900000000000001</v>
      </c>
      <c r="F76" s="48">
        <v>-0.32900000000000001</v>
      </c>
      <c r="G76" s="48">
        <v>0.64900000000000002</v>
      </c>
    </row>
    <row r="77" spans="2:7">
      <c r="B77" s="48">
        <v>-6.7000000000000004E-2</v>
      </c>
      <c r="C77" s="48">
        <v>0.17</v>
      </c>
      <c r="D77" s="48">
        <v>-0.115</v>
      </c>
      <c r="F77" s="48">
        <v>-0.188</v>
      </c>
      <c r="G77" s="48">
        <v>0.83199999999999996</v>
      </c>
    </row>
    <row r="78" spans="2:7">
      <c r="B78" s="48">
        <v>-0.1</v>
      </c>
      <c r="C78" s="48">
        <v>4.7E-2</v>
      </c>
      <c r="D78" s="48">
        <v>0.47599999999999998</v>
      </c>
      <c r="F78" s="48">
        <v>-0.155</v>
      </c>
      <c r="G78" s="48">
        <v>0.28599999999999998</v>
      </c>
    </row>
    <row r="79" spans="2:7">
      <c r="B79" s="48">
        <v>-5.0999999999999997E-2</v>
      </c>
      <c r="C79" s="48">
        <v>-9.8000000000000004E-2</v>
      </c>
      <c r="D79" s="48">
        <v>0.432</v>
      </c>
      <c r="F79" s="48">
        <v>-0.14399999999999999</v>
      </c>
      <c r="G79" s="48">
        <v>-0.222</v>
      </c>
    </row>
    <row r="80" spans="2:7">
      <c r="B80" s="48">
        <v>5.6000000000000001E-2</v>
      </c>
      <c r="C80" s="48">
        <v>-0.13700000000000001</v>
      </c>
      <c r="D80" s="48">
        <v>0.433</v>
      </c>
      <c r="F80" s="48">
        <v>-6.6000000000000003E-2</v>
      </c>
      <c r="G80" s="48">
        <v>-0.42199999999999999</v>
      </c>
    </row>
    <row r="81" spans="2:7">
      <c r="B81" s="48">
        <v>9.7000000000000003E-2</v>
      </c>
      <c r="C81" s="48">
        <v>-0.183</v>
      </c>
      <c r="D81" s="48">
        <v>0.24</v>
      </c>
      <c r="F81" s="48">
        <v>1.6E-2</v>
      </c>
      <c r="G81" s="48">
        <v>-0.46</v>
      </c>
    </row>
    <row r="82" spans="2:7">
      <c r="B82" s="48">
        <v>6.9000000000000006E-2</v>
      </c>
      <c r="C82" s="48">
        <v>-0.17399999999999999</v>
      </c>
      <c r="D82" s="48">
        <v>-1.4E-2</v>
      </c>
      <c r="F82" s="48">
        <v>9.4E-2</v>
      </c>
      <c r="G82" s="48">
        <v>-0.439</v>
      </c>
    </row>
    <row r="83" spans="2:7">
      <c r="B83" s="48">
        <v>-1.7000000000000001E-2</v>
      </c>
      <c r="C83" s="48">
        <v>-0.125</v>
      </c>
      <c r="D83" s="48">
        <v>0.161</v>
      </c>
      <c r="F83" s="48">
        <v>-4.3999999999999997E-2</v>
      </c>
      <c r="G83" s="48">
        <v>-0.28499999999999998</v>
      </c>
    </row>
    <row r="84" spans="2:7">
      <c r="B84" s="48">
        <v>-3.9E-2</v>
      </c>
      <c r="C84" s="48">
        <v>-8.3000000000000004E-2</v>
      </c>
      <c r="D84" s="48">
        <v>1.6E-2</v>
      </c>
      <c r="F84" s="48">
        <v>-0.308</v>
      </c>
      <c r="G84" s="48">
        <v>0.28399999999999997</v>
      </c>
    </row>
    <row r="85" spans="2:7">
      <c r="B85" s="48">
        <v>2.5999999999999999E-2</v>
      </c>
      <c r="C85" s="48">
        <v>-3.9E-2</v>
      </c>
      <c r="D85" s="48">
        <v>-0.313</v>
      </c>
      <c r="F85" s="48">
        <v>-0.47899999999999998</v>
      </c>
      <c r="G85" s="48">
        <v>0.94799999999999995</v>
      </c>
    </row>
    <row r="86" spans="2:7">
      <c r="B86" s="48">
        <v>9.1999999999999998E-2</v>
      </c>
      <c r="C86" s="48">
        <v>1.0999999999999999E-2</v>
      </c>
      <c r="D86" s="48">
        <v>-0.33400000000000002</v>
      </c>
      <c r="F86" s="48">
        <v>-0.41299999999999998</v>
      </c>
      <c r="G86" s="48">
        <v>1.097</v>
      </c>
    </row>
    <row r="87" spans="2:7">
      <c r="B87" s="48">
        <v>4.1000000000000002E-2</v>
      </c>
      <c r="C87" s="48">
        <v>5.8000000000000003E-2</v>
      </c>
      <c r="D87" s="48">
        <v>-0.245</v>
      </c>
      <c r="F87" s="48">
        <v>-0.161</v>
      </c>
      <c r="G87" s="48">
        <v>0.44700000000000001</v>
      </c>
    </row>
    <row r="88" spans="2:7">
      <c r="B88" s="48">
        <v>-8.8999999999999996E-2</v>
      </c>
      <c r="C88" s="48">
        <v>9.1999999999999998E-2</v>
      </c>
      <c r="D88" s="48">
        <v>-0.245</v>
      </c>
      <c r="F88" s="48">
        <v>0.30499999999999999</v>
      </c>
      <c r="G88" s="48">
        <v>-0.42499999999999999</v>
      </c>
    </row>
    <row r="89" spans="2:7">
      <c r="B89" s="48">
        <v>-0.13700000000000001</v>
      </c>
      <c r="C89" s="48">
        <v>7.0000000000000007E-2</v>
      </c>
      <c r="D89" s="48">
        <v>-0.24</v>
      </c>
      <c r="F89" s="48">
        <v>0.439</v>
      </c>
    </row>
    <row r="90" spans="2:7">
      <c r="B90" s="48">
        <v>-0.23599999999999999</v>
      </c>
      <c r="C90" s="48">
        <v>-0.02</v>
      </c>
      <c r="D90" s="48">
        <v>8.9999999999999993E-3</v>
      </c>
      <c r="F90" s="48">
        <v>0.379</v>
      </c>
    </row>
    <row r="91" spans="2:7">
      <c r="B91" s="48">
        <v>-0.28999999999999998</v>
      </c>
      <c r="C91" s="48">
        <v>-0.107</v>
      </c>
      <c r="D91" s="48">
        <v>0.33400000000000002</v>
      </c>
      <c r="F91" s="48">
        <v>-0.16</v>
      </c>
    </row>
    <row r="92" spans="2:7">
      <c r="B92" s="48">
        <v>-0.27100000000000002</v>
      </c>
      <c r="C92" s="48">
        <v>-0.14000000000000001</v>
      </c>
      <c r="D92" s="48">
        <v>0.128</v>
      </c>
      <c r="F92" s="48">
        <v>-0.56100000000000005</v>
      </c>
    </row>
    <row r="93" spans="2:7">
      <c r="B93" s="48">
        <v>-0.19900000000000001</v>
      </c>
      <c r="C93" s="48">
        <v>-0.14000000000000001</v>
      </c>
      <c r="D93" s="48">
        <v>-0.10100000000000001</v>
      </c>
      <c r="F93" s="48">
        <v>-0.65600000000000003</v>
      </c>
    </row>
    <row r="94" spans="2:7">
      <c r="B94" s="48">
        <v>-0.13200000000000001</v>
      </c>
      <c r="C94" s="48">
        <v>-0.11899999999999999</v>
      </c>
      <c r="D94" s="48">
        <v>-0.152</v>
      </c>
      <c r="F94" s="48">
        <v>-0.40899999999999997</v>
      </c>
    </row>
    <row r="95" spans="2:7">
      <c r="B95" s="48">
        <v>-0.10299999999999999</v>
      </c>
      <c r="C95" s="48">
        <v>-6.8000000000000005E-2</v>
      </c>
      <c r="D95" s="48">
        <v>-0.19800000000000001</v>
      </c>
      <c r="F95" s="48">
        <v>0.44700000000000001</v>
      </c>
    </row>
    <row r="96" spans="2:7">
      <c r="B96" s="48">
        <v>-0.11</v>
      </c>
      <c r="C96" s="48">
        <v>-2E-3</v>
      </c>
      <c r="D96" s="48">
        <v>-5.2999999999999999E-2</v>
      </c>
      <c r="F96" s="48">
        <v>0.97</v>
      </c>
    </row>
    <row r="97" spans="2:6">
      <c r="B97" s="48">
        <v>-8.3000000000000004E-2</v>
      </c>
      <c r="C97" s="48">
        <v>0.03</v>
      </c>
      <c r="D97" s="48">
        <v>-0.09</v>
      </c>
      <c r="F97" s="48">
        <v>0.73699999999999999</v>
      </c>
    </row>
    <row r="98" spans="2:6">
      <c r="B98" s="48">
        <v>-4.1000000000000002E-2</v>
      </c>
      <c r="C98" s="48">
        <v>0.104</v>
      </c>
      <c r="D98" s="48">
        <v>-0.36299999999999999</v>
      </c>
      <c r="F98" s="48">
        <v>-1.7000000000000001E-2</v>
      </c>
    </row>
    <row r="99" spans="2:6">
      <c r="B99" s="48">
        <v>-4.2000000000000003E-2</v>
      </c>
      <c r="C99" s="48">
        <v>0.158</v>
      </c>
      <c r="D99" s="48">
        <v>-0.17599999999999999</v>
      </c>
      <c r="F99" s="48">
        <v>-0.40500000000000003</v>
      </c>
    </row>
    <row r="100" spans="2:6">
      <c r="B100" s="48">
        <v>-0.1</v>
      </c>
      <c r="C100" s="48">
        <v>0.157</v>
      </c>
      <c r="D100" s="48">
        <v>5.1999999999999998E-2</v>
      </c>
      <c r="F100" s="48">
        <v>-0.252</v>
      </c>
    </row>
    <row r="101" spans="2:6">
      <c r="B101" s="48">
        <v>-0.152</v>
      </c>
      <c r="C101" s="48">
        <v>0.10199999999999999</v>
      </c>
      <c r="D101" s="48">
        <v>-1.6E-2</v>
      </c>
      <c r="F101" s="48">
        <v>0.112</v>
      </c>
    </row>
    <row r="102" spans="2:6">
      <c r="B102" s="48">
        <v>-6.5000000000000002E-2</v>
      </c>
      <c r="C102" s="48">
        <v>-3.0000000000000001E-3</v>
      </c>
      <c r="D102" s="48">
        <v>-0.13400000000000001</v>
      </c>
      <c r="F102" s="48">
        <v>0.24399999999999999</v>
      </c>
    </row>
    <row r="103" spans="2:6">
      <c r="B103" s="48">
        <v>0.11700000000000001</v>
      </c>
      <c r="C103" s="48">
        <v>-8.1000000000000003E-2</v>
      </c>
      <c r="D103" s="48">
        <v>5.3999999999999999E-2</v>
      </c>
      <c r="F103" s="48">
        <v>-0.13300000000000001</v>
      </c>
    </row>
    <row r="104" spans="2:6">
      <c r="B104" s="48">
        <v>0.30199999999999999</v>
      </c>
      <c r="C104" s="48">
        <v>-8.2000000000000003E-2</v>
      </c>
      <c r="D104" s="48">
        <v>0.126</v>
      </c>
      <c r="F104" s="48">
        <v>-0.15</v>
      </c>
    </row>
    <row r="105" spans="2:6">
      <c r="B105" s="48">
        <v>0.35199999999999998</v>
      </c>
      <c r="C105" s="48">
        <v>-5.5E-2</v>
      </c>
      <c r="D105" s="48">
        <v>0.308</v>
      </c>
      <c r="F105" s="48">
        <v>-0.17599999999999999</v>
      </c>
    </row>
    <row r="106" spans="2:6">
      <c r="B106" s="48">
        <v>0.26300000000000001</v>
      </c>
      <c r="C106" s="48">
        <v>-1.2E-2</v>
      </c>
      <c r="D106" s="48">
        <v>0.33700000000000002</v>
      </c>
      <c r="F106" s="48">
        <v>-7.1999999999999995E-2</v>
      </c>
    </row>
    <row r="107" spans="2:6">
      <c r="B107" s="48">
        <v>5.1999999999999998E-2</v>
      </c>
      <c r="C107" s="48">
        <v>4.0000000000000001E-3</v>
      </c>
      <c r="D107" s="48">
        <v>0.27600000000000002</v>
      </c>
      <c r="F107" s="48">
        <v>-0.34499999999999997</v>
      </c>
    </row>
    <row r="108" spans="2:6">
      <c r="B108" s="48">
        <v>-0.14199999999999999</v>
      </c>
      <c r="C108" s="48">
        <v>-1.7000000000000001E-2</v>
      </c>
      <c r="D108" s="48">
        <v>0.192</v>
      </c>
      <c r="F108" s="48">
        <v>-0.19800000000000001</v>
      </c>
    </row>
    <row r="109" spans="2:6">
      <c r="B109" s="48">
        <v>-0.249</v>
      </c>
      <c r="C109" s="48">
        <v>-4.9000000000000002E-2</v>
      </c>
      <c r="D109" s="48">
        <v>6.8000000000000005E-2</v>
      </c>
      <c r="F109" s="48">
        <v>-4.1000000000000002E-2</v>
      </c>
    </row>
    <row r="110" spans="2:6">
      <c r="B110" s="48">
        <v>-0.254</v>
      </c>
      <c r="C110" s="48">
        <v>-8.1000000000000003E-2</v>
      </c>
      <c r="D110" s="48">
        <v>-0.16900000000000001</v>
      </c>
      <c r="F110" s="48">
        <v>-4.5999999999999999E-2</v>
      </c>
    </row>
    <row r="111" spans="2:6">
      <c r="B111" s="48">
        <v>-0.17699999999999999</v>
      </c>
      <c r="C111" s="48">
        <v>-9.8000000000000004E-2</v>
      </c>
      <c r="D111" s="48">
        <v>-0.63500000000000001</v>
      </c>
      <c r="F111" s="48">
        <v>-0.19500000000000001</v>
      </c>
    </row>
    <row r="112" spans="2:6">
      <c r="B112" s="48">
        <v>-6.2E-2</v>
      </c>
      <c r="C112" s="48">
        <v>-0.08</v>
      </c>
      <c r="D112" s="48">
        <v>-0.77300000000000002</v>
      </c>
      <c r="F112" s="48">
        <v>-0.318</v>
      </c>
    </row>
    <row r="113" spans="2:6">
      <c r="B113" s="48">
        <v>1.7999999999999999E-2</v>
      </c>
      <c r="C113" s="48">
        <v>-2.7E-2</v>
      </c>
      <c r="F113" s="48">
        <v>-0.105</v>
      </c>
    </row>
    <row r="114" spans="2:6">
      <c r="B114" s="48">
        <v>6.9000000000000006E-2</v>
      </c>
      <c r="C114" s="48">
        <v>2.4E-2</v>
      </c>
      <c r="F114" s="48">
        <v>0.34699999999999998</v>
      </c>
    </row>
    <row r="115" spans="2:6">
      <c r="B115" s="48">
        <v>0.13400000000000001</v>
      </c>
      <c r="C115" s="48">
        <v>0.126</v>
      </c>
      <c r="F115" s="48">
        <v>0.59299999999999997</v>
      </c>
    </row>
    <row r="116" spans="2:6">
      <c r="B116" s="48">
        <v>0.16600000000000001</v>
      </c>
      <c r="C116" s="48">
        <v>0.192</v>
      </c>
      <c r="F116" s="48">
        <v>0.46600000000000003</v>
      </c>
    </row>
    <row r="117" spans="2:6">
      <c r="B117" s="48">
        <v>9.7000000000000003E-2</v>
      </c>
      <c r="C117" s="48">
        <v>0.14000000000000001</v>
      </c>
      <c r="F117" s="48">
        <v>-3.3000000000000002E-2</v>
      </c>
    </row>
    <row r="118" spans="2:6">
      <c r="B118" s="48">
        <v>8.9999999999999993E-3</v>
      </c>
      <c r="C118" s="48">
        <v>-1E-3</v>
      </c>
      <c r="F118" s="48">
        <v>-0.29399999999999998</v>
      </c>
    </row>
    <row r="119" spans="2:6">
      <c r="B119" s="48">
        <v>-8.8999999999999996E-2</v>
      </c>
      <c r="C119" s="48">
        <v>-0.156</v>
      </c>
      <c r="F119" s="48">
        <v>-0.35</v>
      </c>
    </row>
    <row r="120" spans="2:6">
      <c r="B120" s="48">
        <v>-0.108</v>
      </c>
      <c r="C120" s="48">
        <v>-0.23699999999999999</v>
      </c>
      <c r="F120" s="48">
        <v>-0.20399999999999999</v>
      </c>
    </row>
    <row r="121" spans="2:6">
      <c r="B121" s="48">
        <v>-7.8E-2</v>
      </c>
      <c r="C121" s="48">
        <v>-0.24099999999999999</v>
      </c>
      <c r="F121" s="48">
        <v>8.3000000000000004E-2</v>
      </c>
    </row>
    <row r="122" spans="2:6">
      <c r="B122" s="48">
        <v>-3.5999999999999997E-2</v>
      </c>
      <c r="C122" s="48">
        <v>-0.153</v>
      </c>
      <c r="F122" s="48">
        <v>0.20100000000000001</v>
      </c>
    </row>
    <row r="123" spans="2:6">
      <c r="B123" s="48">
        <v>1.4999999999999999E-2</v>
      </c>
      <c r="C123" s="48">
        <v>-4.9000000000000002E-2</v>
      </c>
      <c r="F123" s="48">
        <v>0.30099999999999999</v>
      </c>
    </row>
    <row r="124" spans="2:6">
      <c r="B124" s="48">
        <v>7.1999999999999995E-2</v>
      </c>
      <c r="C124" s="48">
        <v>3.5000000000000003E-2</v>
      </c>
      <c r="F124" s="48">
        <v>0.125</v>
      </c>
    </row>
    <row r="125" spans="2:6">
      <c r="B125" s="48">
        <v>0.105</v>
      </c>
      <c r="C125" s="48">
        <v>8.5999999999999993E-2</v>
      </c>
      <c r="F125" s="48">
        <v>0.09</v>
      </c>
    </row>
    <row r="126" spans="2:6">
      <c r="B126" s="48">
        <v>5.1999999999999998E-2</v>
      </c>
      <c r="C126" s="48">
        <v>7.2999999999999995E-2</v>
      </c>
      <c r="F126" s="48">
        <v>1.6E-2</v>
      </c>
    </row>
    <row r="127" spans="2:6">
      <c r="B127" s="48">
        <v>-3.5000000000000003E-2</v>
      </c>
      <c r="C127" s="48">
        <v>8.1000000000000003E-2</v>
      </c>
      <c r="F127" s="48">
        <v>6.8000000000000005E-2</v>
      </c>
    </row>
    <row r="128" spans="2:6">
      <c r="B128" s="48">
        <v>-5.8000000000000003E-2</v>
      </c>
      <c r="C128" s="48">
        <v>7.0999999999999994E-2</v>
      </c>
      <c r="F128" s="48">
        <v>1.0999999999999999E-2</v>
      </c>
    </row>
    <row r="129" spans="2:6">
      <c r="B129" s="48">
        <v>-0.06</v>
      </c>
      <c r="C129" s="48">
        <v>3.6999999999999998E-2</v>
      </c>
      <c r="F129" s="48">
        <v>-0.19700000000000001</v>
      </c>
    </row>
    <row r="130" spans="2:6">
      <c r="B130" s="48">
        <v>-4.7E-2</v>
      </c>
      <c r="C130" s="48">
        <v>-1.9E-2</v>
      </c>
      <c r="F130" s="48">
        <v>-0.42099999999999999</v>
      </c>
    </row>
    <row r="131" spans="2:6">
      <c r="B131" s="48">
        <v>-5.3999999999999999E-2</v>
      </c>
      <c r="C131" s="48">
        <v>-8.2000000000000003E-2</v>
      </c>
      <c r="F131" s="48">
        <v>-0.58099999999999996</v>
      </c>
    </row>
    <row r="132" spans="2:6">
      <c r="B132" s="48">
        <v>-6.6000000000000003E-2</v>
      </c>
      <c r="C132" s="48">
        <v>-0.111</v>
      </c>
      <c r="F132" s="48">
        <v>-0.49</v>
      </c>
    </row>
    <row r="133" spans="2:6">
      <c r="B133" s="48">
        <v>-4.2000000000000003E-2</v>
      </c>
      <c r="C133" s="48">
        <v>-0.105</v>
      </c>
      <c r="F133" s="48">
        <v>-8.6999999999999994E-2</v>
      </c>
    </row>
    <row r="134" spans="2:6">
      <c r="B134" s="48">
        <v>1.4999999999999999E-2</v>
      </c>
      <c r="C134" s="48">
        <v>-2.3E-2</v>
      </c>
      <c r="F134" s="48">
        <v>4.5999999999999999E-2</v>
      </c>
    </row>
    <row r="135" spans="2:6">
      <c r="B135" s="48">
        <v>7.1999999999999995E-2</v>
      </c>
      <c r="C135" s="48">
        <v>6.0999999999999999E-2</v>
      </c>
      <c r="F135" s="48">
        <v>0.22900000000000001</v>
      </c>
    </row>
    <row r="136" spans="2:6">
      <c r="B136" s="48">
        <v>0.125</v>
      </c>
      <c r="C136" s="48">
        <v>8.2000000000000003E-2</v>
      </c>
      <c r="F136" s="48">
        <v>4.8000000000000001E-2</v>
      </c>
    </row>
    <row r="137" spans="2:6">
      <c r="B137" s="48">
        <v>0.13200000000000001</v>
      </c>
      <c r="C137" s="48">
        <v>3.9E-2</v>
      </c>
      <c r="F137" s="48">
        <v>0.125</v>
      </c>
    </row>
    <row r="138" spans="2:6">
      <c r="B138" s="48">
        <v>5.8999999999999997E-2</v>
      </c>
      <c r="C138" s="48">
        <v>-2.7E-2</v>
      </c>
      <c r="F138" s="48">
        <v>-4.0000000000000001E-3</v>
      </c>
    </row>
    <row r="139" spans="2:6">
      <c r="B139" s="48">
        <v>-7.0999999999999994E-2</v>
      </c>
      <c r="C139" s="48">
        <v>-5.1999999999999998E-2</v>
      </c>
      <c r="F139" s="48">
        <v>-0.104</v>
      </c>
    </row>
    <row r="140" spans="2:6">
      <c r="B140" s="48">
        <v>-0.16400000000000001</v>
      </c>
      <c r="C140" s="48">
        <v>-1.0999999999999999E-2</v>
      </c>
      <c r="F140" s="48">
        <v>-0.17599999999999999</v>
      </c>
    </row>
    <row r="141" spans="2:6">
      <c r="B141" s="48">
        <v>-0.254</v>
      </c>
      <c r="C141" s="48">
        <v>6.7000000000000004E-2</v>
      </c>
      <c r="F141" s="48">
        <v>-0.157</v>
      </c>
    </row>
    <row r="142" spans="2:6">
      <c r="B142" s="48">
        <v>-0.248</v>
      </c>
      <c r="C142" s="48">
        <v>0.107</v>
      </c>
      <c r="F142" s="48">
        <v>-9.2999999999999999E-2</v>
      </c>
    </row>
    <row r="143" spans="2:6">
      <c r="B143" s="48">
        <v>-0.13</v>
      </c>
      <c r="C143" s="48">
        <v>9.0999999999999998E-2</v>
      </c>
      <c r="F143" s="48">
        <v>-0.14599999999999999</v>
      </c>
    </row>
    <row r="144" spans="2:6">
      <c r="B144" s="48">
        <v>-1.4E-2</v>
      </c>
      <c r="C144" s="48">
        <v>3.5999999999999997E-2</v>
      </c>
      <c r="F144" s="48">
        <v>-9.7000000000000003E-2</v>
      </c>
    </row>
    <row r="145" spans="2:6">
      <c r="B145" s="48">
        <v>0.04</v>
      </c>
      <c r="C145" s="48">
        <v>-7.0000000000000001E-3</v>
      </c>
      <c r="F145" s="48">
        <v>-0.223</v>
      </c>
    </row>
    <row r="146" spans="2:6">
      <c r="B146" s="48">
        <v>4.3999999999999997E-2</v>
      </c>
      <c r="C146" s="48">
        <v>-4.0000000000000001E-3</v>
      </c>
      <c r="F146" s="48">
        <v>-8.1000000000000003E-2</v>
      </c>
    </row>
    <row r="147" spans="2:6">
      <c r="B147" s="48">
        <v>3.0000000000000001E-3</v>
      </c>
      <c r="C147" s="48">
        <v>0.02</v>
      </c>
      <c r="F147" s="48">
        <v>-0.21</v>
      </c>
    </row>
    <row r="148" spans="2:6">
      <c r="B148" s="48">
        <v>2E-3</v>
      </c>
      <c r="C148" s="48">
        <v>2.8000000000000001E-2</v>
      </c>
      <c r="F148" s="48">
        <v>0.32200000000000001</v>
      </c>
    </row>
    <row r="149" spans="2:6">
      <c r="B149" s="48">
        <v>8.0000000000000002E-3</v>
      </c>
      <c r="C149" s="48">
        <v>2.4E-2</v>
      </c>
      <c r="F149" s="48">
        <v>0.36899999999999999</v>
      </c>
    </row>
    <row r="150" spans="2:6">
      <c r="B150" s="48">
        <v>2.5000000000000001E-2</v>
      </c>
      <c r="C150" s="48">
        <v>3.6999999999999998E-2</v>
      </c>
      <c r="F150" s="48">
        <v>0.68200000000000005</v>
      </c>
    </row>
    <row r="151" spans="2:6">
      <c r="B151" s="48">
        <v>5.2999999999999999E-2</v>
      </c>
      <c r="C151" s="48">
        <v>1.2E-2</v>
      </c>
      <c r="F151" s="48">
        <v>0.04</v>
      </c>
    </row>
    <row r="152" spans="2:6">
      <c r="B152" s="48">
        <v>5.2999999999999999E-2</v>
      </c>
      <c r="C152" s="48">
        <v>3.0000000000000001E-3</v>
      </c>
      <c r="F152" s="48">
        <v>-0.30499999999999999</v>
      </c>
    </row>
    <row r="153" spans="2:6">
      <c r="B153" s="48">
        <v>3.5000000000000003E-2</v>
      </c>
      <c r="C153" s="48">
        <v>2.1000000000000001E-2</v>
      </c>
      <c r="F153" s="48">
        <v>-0.56999999999999995</v>
      </c>
    </row>
    <row r="154" spans="2:6">
      <c r="B154" s="48">
        <v>-4.7E-2</v>
      </c>
      <c r="C154" s="48">
        <v>0.03</v>
      </c>
      <c r="F154" s="48">
        <v>-0.44800000000000001</v>
      </c>
    </row>
    <row r="155" spans="2:6">
      <c r="B155" s="48">
        <v>-0.14799999999999999</v>
      </c>
      <c r="C155" s="48">
        <v>8.3000000000000004E-2</v>
      </c>
      <c r="F155" s="48">
        <v>0.14799999999999999</v>
      </c>
    </row>
    <row r="156" spans="2:6">
      <c r="B156" s="48">
        <v>-0.20100000000000001</v>
      </c>
      <c r="C156" s="48">
        <v>2.9000000000000001E-2</v>
      </c>
      <c r="F156" s="48">
        <v>0.39600000000000002</v>
      </c>
    </row>
    <row r="157" spans="2:6">
      <c r="B157" s="48">
        <v>-0.20899999999999999</v>
      </c>
      <c r="C157" s="48">
        <v>-0.09</v>
      </c>
      <c r="F157" s="48">
        <v>0.71599999999999997</v>
      </c>
    </row>
    <row r="158" spans="2:6">
      <c r="B158" s="48">
        <v>-9.7000000000000003E-2</v>
      </c>
      <c r="C158" s="48">
        <v>-0.24199999999999999</v>
      </c>
      <c r="F158" s="48">
        <v>0.14699999999999999</v>
      </c>
    </row>
    <row r="159" spans="2:6">
      <c r="B159" s="48">
        <v>4.9000000000000002E-2</v>
      </c>
      <c r="C159" s="48">
        <v>-0.39700000000000002</v>
      </c>
      <c r="F159" s="48">
        <v>-6.5000000000000002E-2</v>
      </c>
    </row>
    <row r="160" spans="2:6">
      <c r="B160" s="48">
        <v>0.16200000000000001</v>
      </c>
      <c r="C160" s="48">
        <v>-0.45600000000000002</v>
      </c>
      <c r="F160" s="48">
        <v>-0.48499999999999999</v>
      </c>
    </row>
    <row r="161" spans="2:6">
      <c r="B161" s="48">
        <v>0.214</v>
      </c>
      <c r="C161" s="48">
        <v>-0.42899999999999999</v>
      </c>
      <c r="F161" s="48">
        <v>-0.41</v>
      </c>
    </row>
    <row r="162" spans="2:6">
      <c r="B162" s="48">
        <v>0.17799999999999999</v>
      </c>
      <c r="C162" s="48">
        <v>-0.30099999999999999</v>
      </c>
      <c r="F162" s="48">
        <v>-0.16300000000000001</v>
      </c>
    </row>
    <row r="163" spans="2:6">
      <c r="B163" s="48">
        <v>0.1</v>
      </c>
      <c r="C163" s="48">
        <v>-0.17100000000000001</v>
      </c>
      <c r="F163" s="48">
        <v>0.36799999999999999</v>
      </c>
    </row>
    <row r="164" spans="2:6">
      <c r="B164" s="48">
        <v>4.5999999999999999E-2</v>
      </c>
      <c r="C164" s="48">
        <v>-8.4000000000000005E-2</v>
      </c>
      <c r="F164" s="48">
        <v>0.54600000000000004</v>
      </c>
    </row>
    <row r="165" spans="2:6">
      <c r="B165" s="48">
        <v>-1.9E-2</v>
      </c>
      <c r="C165" s="48">
        <v>-4.1000000000000002E-2</v>
      </c>
      <c r="F165" s="48">
        <v>0.28499999999999998</v>
      </c>
    </row>
    <row r="166" spans="2:6">
      <c r="B166" s="48">
        <v>-4.1000000000000002E-2</v>
      </c>
      <c r="C166" s="48">
        <v>7.0000000000000001E-3</v>
      </c>
      <c r="F166" s="48">
        <v>-6.8000000000000005E-2</v>
      </c>
    </row>
    <row r="167" spans="2:6">
      <c r="B167" s="48">
        <v>-1.7000000000000001E-2</v>
      </c>
      <c r="C167" s="48">
        <v>6.0999999999999999E-2</v>
      </c>
      <c r="F167" s="48">
        <v>-0.33400000000000002</v>
      </c>
    </row>
    <row r="168" spans="2:6">
      <c r="B168" s="48">
        <v>2.4E-2</v>
      </c>
      <c r="C168" s="48">
        <v>0.11700000000000001</v>
      </c>
      <c r="F168" s="48">
        <v>-0.55500000000000005</v>
      </c>
    </row>
    <row r="169" spans="2:6">
      <c r="B169" s="48">
        <v>8.4000000000000005E-2</v>
      </c>
      <c r="C169" s="48">
        <v>0.13600000000000001</v>
      </c>
      <c r="F169" s="48">
        <v>-0.64</v>
      </c>
    </row>
    <row r="170" spans="2:6">
      <c r="B170" s="48">
        <v>6.9000000000000006E-2</v>
      </c>
      <c r="C170" s="48">
        <v>0.08</v>
      </c>
      <c r="F170" s="48">
        <v>-0.55000000000000004</v>
      </c>
    </row>
    <row r="171" spans="2:6">
      <c r="B171" s="48">
        <v>-8.9999999999999993E-3</v>
      </c>
      <c r="C171" s="48">
        <v>-0.02</v>
      </c>
      <c r="F171" s="48">
        <v>5.5E-2</v>
      </c>
    </row>
    <row r="172" spans="2:6">
      <c r="B172" s="48">
        <v>-0.108</v>
      </c>
      <c r="F172" s="48">
        <v>0.41099999999999998</v>
      </c>
    </row>
    <row r="173" spans="2:6">
      <c r="B173" s="48">
        <v>-0.17499999999999999</v>
      </c>
      <c r="F173" s="48">
        <v>0.59099999999999997</v>
      </c>
    </row>
    <row r="174" spans="2:6">
      <c r="B174" s="48">
        <v>-0.185</v>
      </c>
      <c r="F174" s="48">
        <v>0.308</v>
      </c>
    </row>
    <row r="175" spans="2:6">
      <c r="B175" s="48">
        <v>-0.186</v>
      </c>
      <c r="F175" s="48">
        <v>0.113</v>
      </c>
    </row>
    <row r="176" spans="2:6">
      <c r="B176" s="48">
        <v>-0.189</v>
      </c>
      <c r="F176" s="48">
        <v>-1.4999999999999999E-2</v>
      </c>
    </row>
    <row r="177" spans="2:6">
      <c r="B177" s="48">
        <v>-0.193</v>
      </c>
      <c r="F177" s="48">
        <v>5.3999999999999999E-2</v>
      </c>
    </row>
    <row r="178" spans="2:6">
      <c r="F178" s="48">
        <v>1.7000000000000001E-2</v>
      </c>
    </row>
    <row r="179" spans="2:6">
      <c r="F179" s="48">
        <v>-5.7000000000000002E-2</v>
      </c>
    </row>
    <row r="180" spans="2:6">
      <c r="F180" s="48">
        <v>-0.36299999999999999</v>
      </c>
    </row>
    <row r="181" spans="2:6">
      <c r="F181" s="48">
        <v>-0.312</v>
      </c>
    </row>
    <row r="182" spans="2:6">
      <c r="F182" s="48">
        <v>-0.33300000000000002</v>
      </c>
    </row>
    <row r="183" spans="2:6">
      <c r="F183" s="48">
        <v>-0.222</v>
      </c>
    </row>
    <row r="184" spans="2:6">
      <c r="F184" s="48">
        <v>-0.105</v>
      </c>
    </row>
    <row r="185" spans="2:6">
      <c r="F185" s="48">
        <v>0.11899999999999999</v>
      </c>
    </row>
    <row r="186" spans="2:6">
      <c r="F186" s="48">
        <v>0.34899999999999998</v>
      </c>
    </row>
    <row r="187" spans="2:6">
      <c r="F187" s="48">
        <v>0.23699999999999999</v>
      </c>
    </row>
    <row r="188" spans="2:6">
      <c r="F188" s="48">
        <v>-5.3999999999999999E-2</v>
      </c>
    </row>
    <row r="189" spans="2:6">
      <c r="F189" s="48">
        <v>-0.20599999999999999</v>
      </c>
    </row>
    <row r="190" spans="2:6">
      <c r="F190" s="48">
        <v>-0.21199999999999999</v>
      </c>
    </row>
    <row r="191" spans="2:6">
      <c r="F191" s="48">
        <v>4.2999999999999997E-2</v>
      </c>
    </row>
    <row r="192" spans="2:6">
      <c r="F192" s="48">
        <v>-0.19600000000000001</v>
      </c>
    </row>
    <row r="193" spans="6:6">
      <c r="F193" s="48">
        <v>-0.192</v>
      </c>
    </row>
    <row r="194" spans="6:6">
      <c r="F194" s="48">
        <v>-0.23599999999999999</v>
      </c>
    </row>
    <row r="195" spans="6:6">
      <c r="F195" s="48">
        <v>-1.4999999999999999E-2</v>
      </c>
    </row>
    <row r="196" spans="6:6">
      <c r="F196" s="48">
        <v>-1.7000000000000001E-2</v>
      </c>
    </row>
    <row r="197" spans="6:6">
      <c r="F197" s="48">
        <v>-0.16900000000000001</v>
      </c>
    </row>
    <row r="198" spans="6:6">
      <c r="F198" s="48">
        <v>-2E-3</v>
      </c>
    </row>
    <row r="199" spans="6:6">
      <c r="F199" s="48">
        <v>3.5000000000000003E-2</v>
      </c>
    </row>
    <row r="200" spans="6:6">
      <c r="F200" s="48">
        <v>0.371</v>
      </c>
    </row>
    <row r="201" spans="6:6">
      <c r="F201" s="48">
        <v>0.17</v>
      </c>
    </row>
    <row r="202" spans="6:6">
      <c r="F202" s="48">
        <v>0.31900000000000001</v>
      </c>
    </row>
    <row r="203" spans="6:6">
      <c r="F203" s="48">
        <v>7.9000000000000001E-2</v>
      </c>
    </row>
    <row r="204" spans="6:6">
      <c r="F204" s="48">
        <v>0.28499999999999998</v>
      </c>
    </row>
    <row r="205" spans="6:6">
      <c r="F205" s="48">
        <v>-6.3E-2</v>
      </c>
    </row>
    <row r="206" spans="6:6">
      <c r="F206" s="48">
        <v>-0.216</v>
      </c>
    </row>
    <row r="207" spans="6:6">
      <c r="F207" s="48">
        <v>-0.68799999999999994</v>
      </c>
    </row>
    <row r="208" spans="6:6">
      <c r="F208" s="48">
        <v>-0.73099999999999998</v>
      </c>
    </row>
    <row r="209" spans="6:6">
      <c r="F209" s="48">
        <v>-0.66200000000000003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21"/>
  <sheetViews>
    <sheetView workbookViewId="0"/>
  </sheetViews>
  <sheetFormatPr defaultRowHeight="15"/>
  <cols>
    <col min="1" max="1" width="4.42578125" style="67" customWidth="1"/>
    <col min="2" max="2" width="109.28515625" style="67" customWidth="1"/>
    <col min="3" max="3" width="9.140625" style="67"/>
  </cols>
  <sheetData>
    <row r="1" spans="2:2" ht="30">
      <c r="B1" s="115" t="s">
        <v>273</v>
      </c>
    </row>
    <row r="45" spans="2:2" ht="30">
      <c r="B45" s="115" t="s">
        <v>274</v>
      </c>
    </row>
    <row r="89" spans="2:2" ht="30">
      <c r="B89" s="115" t="s">
        <v>271</v>
      </c>
    </row>
    <row r="133" spans="2:2" ht="30">
      <c r="B133" s="115" t="s">
        <v>272</v>
      </c>
    </row>
    <row r="177" spans="2:2" ht="30">
      <c r="B177" s="115" t="s">
        <v>275</v>
      </c>
    </row>
    <row r="221" spans="2:2" ht="30">
      <c r="B221" s="115" t="s">
        <v>276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Documentation</vt:lpstr>
      <vt:lpstr>Charts</vt:lpstr>
      <vt:lpstr>Vostok_1990</vt:lpstr>
      <vt:lpstr>Vostok_2001</vt:lpstr>
      <vt:lpstr>Statistics</vt:lpstr>
      <vt:lpstr>Input_Data</vt:lpstr>
      <vt:lpstr>Periodograms</vt:lpstr>
      <vt:lpstr>Dust_Flux</vt:lpstr>
      <vt:lpstr>DustConcentration</vt:lpstr>
      <vt:lpstr>DustFlux</vt:lpstr>
      <vt:lpstr>Vostok_1990!KyrBP</vt:lpstr>
      <vt:lpstr>KyrBP2</vt:lpstr>
      <vt:lpstr>Vostok_1990!Volcanic_Dust_1</vt:lpstr>
      <vt:lpstr>Vostok_2001!Vostok_Dust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2009-03-21T04:55:54Z</dcterms:created>
  <dcterms:modified xsi:type="dcterms:W3CDTF">2010-10-04T07:12:04Z</dcterms:modified>
</cp:coreProperties>
</file>